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Z:\Denise RD\RD BD MEETINGS 2020\JUNE 2020\"/>
    </mc:Choice>
  </mc:AlternateContent>
  <xr:revisionPtr revIDLastSave="0" documentId="8_{A400E64D-AC7F-499F-B7B6-6E7696938C3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Sheet1!$A$1:$V$88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88" i="1" l="1"/>
  <c r="S88" i="1"/>
  <c r="T13" i="1" l="1"/>
  <c r="N88" i="1"/>
  <c r="M69" i="1"/>
  <c r="M63" i="1"/>
  <c r="M59" i="1"/>
  <c r="M39" i="1"/>
  <c r="M32" i="1"/>
  <c r="M26" i="1"/>
  <c r="T85" i="1" l="1"/>
  <c r="S5" i="1" l="1"/>
  <c r="S86" i="1" l="1"/>
  <c r="S54" i="1"/>
  <c r="U12" i="1"/>
  <c r="M16" i="1" l="1"/>
  <c r="M45" i="1"/>
  <c r="N12" i="1" l="1"/>
  <c r="U6" i="1" l="1"/>
  <c r="U7" i="1"/>
  <c r="N7" i="1" s="1"/>
  <c r="U8" i="1"/>
  <c r="U9" i="1"/>
  <c r="U13" i="1"/>
  <c r="U14" i="1"/>
  <c r="N14" i="1" s="1"/>
  <c r="U15" i="1"/>
  <c r="U16" i="1"/>
  <c r="N16" i="1" s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N44" i="1" s="1"/>
  <c r="U45" i="1"/>
  <c r="U46" i="1"/>
  <c r="U47" i="1"/>
  <c r="U48" i="1"/>
  <c r="U49" i="1"/>
  <c r="U50" i="1"/>
  <c r="U51" i="1"/>
  <c r="U52" i="1"/>
  <c r="U53" i="1"/>
  <c r="U54" i="1"/>
  <c r="U55" i="1"/>
  <c r="U56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N75" i="1" s="1"/>
  <c r="U76" i="1"/>
  <c r="U77" i="1"/>
  <c r="U78" i="1"/>
  <c r="U79" i="1"/>
  <c r="U80" i="1"/>
  <c r="U81" i="1"/>
  <c r="N81" i="1" s="1"/>
  <c r="U82" i="1"/>
  <c r="U83" i="1"/>
  <c r="U84" i="1"/>
  <c r="N84" i="1" s="1"/>
  <c r="U86" i="1"/>
  <c r="U87" i="1"/>
  <c r="U5" i="1"/>
  <c r="J59" i="1"/>
  <c r="J26" i="1"/>
  <c r="J57" i="1" s="1"/>
  <c r="J18" i="1" s="1"/>
  <c r="J17" i="1"/>
  <c r="J10" i="1"/>
  <c r="J22" i="1" l="1"/>
  <c r="T46" i="1"/>
  <c r="T55" i="1"/>
  <c r="T5" i="1" l="1"/>
  <c r="U59" i="1" l="1"/>
  <c r="T59" i="1" s="1"/>
  <c r="U26" i="1"/>
  <c r="T26" i="1" s="1"/>
  <c r="T53" i="1"/>
  <c r="T9" i="1"/>
  <c r="S57" i="1" l="1"/>
  <c r="S18" i="1" s="1"/>
  <c r="S17" i="1"/>
  <c r="S10" i="1"/>
  <c r="T56" i="1"/>
  <c r="T87" i="1"/>
  <c r="S19" i="1" l="1"/>
  <c r="S20" i="1" s="1"/>
  <c r="S22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7" i="1"/>
  <c r="T48" i="1"/>
  <c r="T49" i="1"/>
  <c r="T50" i="1"/>
  <c r="T51" i="1"/>
  <c r="T52" i="1"/>
  <c r="T54" i="1"/>
  <c r="T14" i="1"/>
  <c r="T16" i="1"/>
  <c r="T12" i="1"/>
  <c r="T6" i="1"/>
  <c r="T7" i="1"/>
  <c r="S23" i="1" l="1"/>
  <c r="N57" i="1"/>
  <c r="T57" i="1" s="1"/>
  <c r="M57" i="1" l="1"/>
  <c r="L34" i="1"/>
  <c r="J88" i="1" l="1"/>
  <c r="J19" i="1" s="1"/>
  <c r="J23" i="1" l="1"/>
  <c r="J20" i="1"/>
  <c r="L10" i="1" l="1"/>
  <c r="C11" i="2" l="1"/>
  <c r="H11" i="2" s="1"/>
  <c r="H12" i="2"/>
  <c r="F6" i="2"/>
  <c r="C6" i="2"/>
  <c r="G3" i="2"/>
  <c r="E4" i="2"/>
  <c r="E3" i="2"/>
  <c r="E6" i="2" s="1"/>
  <c r="D4" i="2"/>
  <c r="D3" i="2"/>
  <c r="G6" i="2" l="1"/>
  <c r="D6" i="2"/>
  <c r="M17" i="1"/>
  <c r="H6" i="2" l="1"/>
  <c r="M10" i="1"/>
  <c r="N10" i="1" l="1"/>
  <c r="T10" i="1" s="1"/>
  <c r="N19" i="1"/>
  <c r="T19" i="1" s="1"/>
  <c r="N18" i="1"/>
  <c r="T18" i="1" s="1"/>
  <c r="N22" i="1" l="1"/>
  <c r="T22" i="1" s="1"/>
  <c r="N17" i="1" l="1"/>
  <c r="M88" i="1"/>
  <c r="M19" i="1" s="1"/>
  <c r="N23" i="1" l="1"/>
  <c r="T23" i="1" s="1"/>
  <c r="T17" i="1"/>
  <c r="M23" i="1"/>
  <c r="M18" i="1"/>
  <c r="M20" i="1" l="1"/>
  <c r="K88" i="1"/>
  <c r="K19" i="1" s="1"/>
  <c r="K23" i="1" s="1"/>
  <c r="L88" i="1"/>
  <c r="L19" i="1" s="1"/>
  <c r="K57" i="1"/>
  <c r="K18" i="1" s="1"/>
  <c r="L57" i="1"/>
  <c r="L18" i="1" s="1"/>
  <c r="K17" i="1"/>
  <c r="L17" i="1"/>
  <c r="K10" i="1"/>
  <c r="K22" i="1" l="1"/>
  <c r="K20" i="1"/>
  <c r="L20" i="1"/>
  <c r="F17" i="1"/>
  <c r="F10" i="1"/>
  <c r="F57" i="1" l="1"/>
  <c r="F88" i="1"/>
  <c r="F19" i="1" s="1"/>
  <c r="H6" i="1"/>
  <c r="H7" i="1"/>
  <c r="H11" i="1"/>
  <c r="H12" i="1"/>
  <c r="H21" i="1"/>
  <c r="H24" i="1"/>
  <c r="H25" i="1"/>
  <c r="H27" i="1"/>
  <c r="H28" i="1"/>
  <c r="H29" i="1"/>
  <c r="H30" i="1"/>
  <c r="H31" i="1"/>
  <c r="H32" i="1"/>
  <c r="H33" i="1"/>
  <c r="H34" i="1"/>
  <c r="H35" i="1"/>
  <c r="H37" i="1"/>
  <c r="H38" i="1"/>
  <c r="H39" i="1"/>
  <c r="H40" i="1"/>
  <c r="H41" i="1"/>
  <c r="H42" i="1"/>
  <c r="H43" i="1"/>
  <c r="H44" i="1"/>
  <c r="H45" i="1"/>
  <c r="H47" i="1"/>
  <c r="H48" i="1"/>
  <c r="H49" i="1"/>
  <c r="H50" i="1"/>
  <c r="H51" i="1"/>
  <c r="H52" i="1"/>
  <c r="H53" i="1"/>
  <c r="H55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5" i="1"/>
  <c r="F18" i="1" l="1"/>
  <c r="F20" i="1" s="1"/>
  <c r="D17" i="1"/>
  <c r="H17" i="1" s="1"/>
  <c r="D10" i="1"/>
  <c r="H10" i="1" s="1"/>
  <c r="N20" i="1" l="1"/>
  <c r="T20" i="1" s="1"/>
  <c r="C88" i="1" l="1"/>
  <c r="D57" i="1"/>
  <c r="D88" i="1" l="1"/>
  <c r="D18" i="1"/>
  <c r="H18" i="1" s="1"/>
  <c r="H57" i="1"/>
  <c r="D22" i="1" l="1"/>
  <c r="H22" i="1" s="1"/>
  <c r="D19" i="1"/>
  <c r="H88" i="1"/>
  <c r="D23" i="1" l="1"/>
  <c r="H23" i="1" s="1"/>
  <c r="H19" i="1"/>
  <c r="D20" i="1"/>
  <c r="H20" i="1" s="1"/>
  <c r="M22" i="1" l="1"/>
  <c r="L22" i="1" l="1"/>
</calcChain>
</file>

<file path=xl/sharedStrings.xml><?xml version="1.0" encoding="utf-8"?>
<sst xmlns="http://schemas.openxmlformats.org/spreadsheetml/2006/main" count="185" uniqueCount="146">
  <si>
    <t>2016 APPROVED BUDGET</t>
  </si>
  <si>
    <t>NOTES</t>
  </si>
  <si>
    <t>ACCOUNT NAME/NUMBER</t>
  </si>
  <si>
    <t>Water Delivery by Tenants</t>
  </si>
  <si>
    <t>EXPENSE</t>
  </si>
  <si>
    <t>WD</t>
  </si>
  <si>
    <t>M&amp;O</t>
  </si>
  <si>
    <t>Water Delivery Expenses</t>
  </si>
  <si>
    <t>Communications</t>
  </si>
  <si>
    <t>Maintenance Equipment</t>
  </si>
  <si>
    <t>Maintenance Bldg &amp; improvements</t>
  </si>
  <si>
    <t>Maintenance Supplies</t>
  </si>
  <si>
    <t>Pump Maintenance</t>
  </si>
  <si>
    <t>General Maintenance</t>
  </si>
  <si>
    <t>Memberships</t>
  </si>
  <si>
    <t>Miscellaneous</t>
  </si>
  <si>
    <t>Office Expense</t>
  </si>
  <si>
    <t>Auditing &amp; Fiscal Services</t>
  </si>
  <si>
    <t>Information Services</t>
  </si>
  <si>
    <t>Legal Services</t>
  </si>
  <si>
    <t>Architecture, Engineering &amp; Planning</t>
  </si>
  <si>
    <t>Levee Maintenance</t>
  </si>
  <si>
    <t>Road Maintenance &amp; Construction Serv.</t>
  </si>
  <si>
    <t>Ditch Maintenance</t>
  </si>
  <si>
    <t>Professional &amp; Specialized</t>
  </si>
  <si>
    <t>Publications &amp; Legal Notice</t>
  </si>
  <si>
    <t>Rents &amp; Leases</t>
  </si>
  <si>
    <t>Transportation &amp; Travel</t>
  </si>
  <si>
    <t>Pump Fuel</t>
  </si>
  <si>
    <t>Vehicle Fuel</t>
  </si>
  <si>
    <t>Utilities</t>
  </si>
  <si>
    <t xml:space="preserve"> Capitalized Expense SINKING FUND</t>
  </si>
  <si>
    <t>Total WD Expenses</t>
  </si>
  <si>
    <t>Insurance -Property &amp; Liab</t>
  </si>
  <si>
    <t>M&amp;O Expenses</t>
  </si>
  <si>
    <t>Rabobank LOC  Interest -payable</t>
  </si>
  <si>
    <t>Total M&amp;O Expense</t>
  </si>
  <si>
    <t>W/D Expenses</t>
  </si>
  <si>
    <t>Water Delivery-Winter Water</t>
  </si>
  <si>
    <t>Other Income</t>
  </si>
  <si>
    <t>Staff Training/Travel/Seminars</t>
  </si>
  <si>
    <t>TOTAL EXPENSES</t>
  </si>
  <si>
    <t>W/D INCOME</t>
  </si>
  <si>
    <t>TOTAL W/D INCOME</t>
  </si>
  <si>
    <t>M&amp;O INCOME</t>
  </si>
  <si>
    <t>TOTAL M&amp;O INCOME</t>
  </si>
  <si>
    <t>M&amp;O &amp; Other</t>
  </si>
  <si>
    <t>INTAKE- Pump Expense</t>
  </si>
  <si>
    <t>Beginning Cash $342,500-estimated</t>
  </si>
  <si>
    <t>NET INCOME/LOSS</t>
  </si>
  <si>
    <t>Mike, Jeff percentage of RD included</t>
  </si>
  <si>
    <t xml:space="preserve">2016 ACTUAL </t>
  </si>
  <si>
    <t>VARIANCE for 2016</t>
  </si>
  <si>
    <t>Annual</t>
  </si>
  <si>
    <t>WAPA ONLY</t>
  </si>
  <si>
    <t>Projected YE</t>
  </si>
  <si>
    <t>Entertainment functions</t>
  </si>
  <si>
    <t>Using the same pumps as last year?</t>
  </si>
  <si>
    <t xml:space="preserve">Innovative Controls </t>
  </si>
  <si>
    <t>Based on acres planted 2017 (5,000)</t>
  </si>
  <si>
    <t>Wood Rogers</t>
  </si>
  <si>
    <t>17/18 M&amp;O Assessment + 5%</t>
  </si>
  <si>
    <t>maintenance agreements</t>
  </si>
  <si>
    <t>1/2 2017 = 298,000 + 1/2 2018 480,000</t>
  </si>
  <si>
    <r>
      <rPr>
        <sz val="14"/>
        <color theme="1"/>
        <rFont val="Times New Roman"/>
        <family val="1"/>
      </rPr>
      <t xml:space="preserve"> </t>
    </r>
    <r>
      <rPr>
        <sz val="14"/>
        <color rgb="FFFF0000"/>
        <rFont val="Times New Roman"/>
        <family val="1"/>
      </rPr>
      <t>Interest</t>
    </r>
    <r>
      <rPr>
        <sz val="14"/>
        <color theme="1"/>
        <rFont val="Times New Roman"/>
        <family val="1"/>
      </rPr>
      <t xml:space="preserve"> </t>
    </r>
  </si>
  <si>
    <t>Rabobank LOC</t>
  </si>
  <si>
    <t>REVISED</t>
  </si>
  <si>
    <t>Salary Worksheet</t>
  </si>
  <si>
    <t>Marti</t>
  </si>
  <si>
    <t>Salary</t>
  </si>
  <si>
    <t>FICA</t>
  </si>
  <si>
    <t>Unemployment</t>
  </si>
  <si>
    <t>W/C</t>
  </si>
  <si>
    <t>401K</t>
  </si>
  <si>
    <t>Health Insurance</t>
  </si>
  <si>
    <t>Total Cost</t>
  </si>
  <si>
    <t>Employee Paid</t>
  </si>
  <si>
    <t>Insurance - Prop &amp; Liab</t>
  </si>
  <si>
    <t xml:space="preserve">M&amp;O /Flood Control </t>
  </si>
  <si>
    <t>Placeholder for outside rentals other than the backhoe lease/purchase</t>
  </si>
  <si>
    <t>will know more after we start flooding the fields</t>
  </si>
  <si>
    <t>AT&amp;T and % of Office phone</t>
  </si>
  <si>
    <t>Place holder</t>
  </si>
  <si>
    <t>Office supplies, postage, etc.</t>
  </si>
  <si>
    <t>Could reduce - only have spent $3,000 in 17/18</t>
  </si>
  <si>
    <t xml:space="preserve">placeholder </t>
  </si>
  <si>
    <t xml:space="preserve">Placeholder </t>
  </si>
  <si>
    <t>Placeholder</t>
  </si>
  <si>
    <t>annual</t>
  </si>
  <si>
    <t>Depends on whether we use the LOC</t>
  </si>
  <si>
    <t>Quote from Richardson (Annual audit + Single Audit)</t>
  </si>
  <si>
    <t>CPG Share of Costs</t>
  </si>
  <si>
    <t>Gravel Grant Income/LOC Rec'd</t>
  </si>
  <si>
    <t>SCADA Maintenance</t>
  </si>
  <si>
    <t>Janitorial, pest control, etc.</t>
  </si>
  <si>
    <t>Total expense - WDCWA reimb in revenue</t>
  </si>
  <si>
    <t>WDCWA Power Reimbursement</t>
  </si>
  <si>
    <t>Jul 18 - June 19</t>
  </si>
  <si>
    <t>RD Employee Salaries, etc.</t>
  </si>
  <si>
    <t>Marti/Jeff - Marti 60%RD/40%CPG   Jeff 85%RD/15%CPG</t>
  </si>
  <si>
    <t>Increased rate</t>
  </si>
  <si>
    <t xml:space="preserve"> Contigency Reserve</t>
  </si>
  <si>
    <t>Contigency Reserve</t>
  </si>
  <si>
    <t xml:space="preserve"> ACWA, CSDA, Yolo Subbassin</t>
  </si>
  <si>
    <r>
      <t>Allowed for $150K and 25K (Eaton) (</t>
    </r>
    <r>
      <rPr>
        <sz val="14"/>
        <color rgb="FFFF0000"/>
        <rFont val="Times New Roman"/>
        <family val="1"/>
      </rPr>
      <t>needed to add $10K for WDCWA )</t>
    </r>
  </si>
  <si>
    <t>Syphon gate &amp; Cross Canal repair (our out of pocket)</t>
  </si>
  <si>
    <t>Syphon and Cross Canal + 10% retention on FF</t>
  </si>
  <si>
    <t>1/2 WD &amp; MO  Syphon &amp; Cross Canal</t>
  </si>
  <si>
    <t>Increased from $20K</t>
  </si>
  <si>
    <t>Increased from $10K</t>
  </si>
  <si>
    <t xml:space="preserve">Increased from $35K </t>
  </si>
  <si>
    <t>Increased from $15K</t>
  </si>
  <si>
    <t>Added an addt'l $1K for Website</t>
  </si>
  <si>
    <t>Added addt'l $1k for website</t>
  </si>
  <si>
    <t>split 50/50 btwn WD &amp; MO</t>
  </si>
  <si>
    <t>Inc</t>
  </si>
  <si>
    <t>Dcr</t>
  </si>
  <si>
    <t>Notes</t>
  </si>
  <si>
    <t>x</t>
  </si>
  <si>
    <t>Remove</t>
  </si>
  <si>
    <t>Cross Canal Maintenance</t>
  </si>
  <si>
    <t>Draft Budget</t>
  </si>
  <si>
    <t>Change</t>
  </si>
  <si>
    <t>2019/20 BUDGET</t>
  </si>
  <si>
    <t xml:space="preserve">5/31/20 Actual Income/Expenses </t>
  </si>
  <si>
    <t>DWR FMAP Agreement</t>
  </si>
  <si>
    <t>RD Intake Expense Reimb.</t>
  </si>
  <si>
    <t>Siphon Gate Claim - FEMA/OES</t>
  </si>
  <si>
    <t>Jesse</t>
  </si>
  <si>
    <t>overhead &amp; office</t>
  </si>
  <si>
    <t>Jesse &amp; Marti</t>
  </si>
  <si>
    <t>Capital Expense -new Backhoe</t>
  </si>
  <si>
    <t>Capital Expense -New Backhoe</t>
  </si>
  <si>
    <t>overhead &amp; office supplies</t>
  </si>
  <si>
    <t>Increase??</t>
  </si>
  <si>
    <t>Interest</t>
  </si>
  <si>
    <t>-</t>
  </si>
  <si>
    <t>financed at $1344/mo</t>
  </si>
  <si>
    <t>Financed at $1344/mo</t>
  </si>
  <si>
    <t>480K 1st &amp; 2nd Install, Rice vs. Admin 37K + Admin for PP $67K</t>
  </si>
  <si>
    <t>ACWA, CSDA, NCWA</t>
  </si>
  <si>
    <t>YSGA, ACWA, CSDA, NCWA</t>
  </si>
  <si>
    <t>keep in</t>
  </si>
  <si>
    <t xml:space="preserve">Interest </t>
  </si>
  <si>
    <t>Capital Expense -Siphon Gate</t>
  </si>
  <si>
    <t>Proposed                                             2020/21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</si>
</sst>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;[Red]#,##0.00"/>
    <numFmt numFmtId="165" formatCode="&quot;$&quot;#,##0"/>
    <numFmt numFmtId="166" formatCode="_([$$-409]* #,##0.00_);_([$$-409]* \(#,##0.00\);_([$$-409]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b/>
      <sz val="14"/>
      <color rgb="FFFF0000"/>
      <name val="Times New Roman"/>
      <family val="1"/>
    </font>
    <font>
      <sz val="14"/>
      <color rgb="FFFF0000"/>
      <name val="Times New Roman"/>
      <family val="1"/>
    </font>
    <font>
      <sz val="14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trike/>
      <sz val="14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8">
    <xf numFmtId="0" fontId="0" fillId="0" borderId="0" xfId="0"/>
    <xf numFmtId="0" fontId="2" fillId="0" borderId="0" xfId="0" applyFont="1"/>
    <xf numFmtId="43" fontId="3" fillId="0" borderId="5" xfId="0" applyNumberFormat="1" applyFont="1" applyFill="1" applyBorder="1" applyAlignment="1"/>
    <xf numFmtId="0" fontId="4" fillId="0" borderId="0" xfId="0" applyFont="1"/>
    <xf numFmtId="164" fontId="4" fillId="0" borderId="0" xfId="0" applyNumberFormat="1" applyFont="1"/>
    <xf numFmtId="4" fontId="4" fillId="0" borderId="0" xfId="0" applyNumberFormat="1" applyFont="1"/>
    <xf numFmtId="0" fontId="6" fillId="0" borderId="0" xfId="0" applyFont="1"/>
    <xf numFmtId="0" fontId="6" fillId="0" borderId="2" xfId="0" applyFont="1" applyBorder="1"/>
    <xf numFmtId="164" fontId="6" fillId="0" borderId="2" xfId="0" applyNumberFormat="1" applyFont="1" applyBorder="1"/>
    <xf numFmtId="4" fontId="6" fillId="0" borderId="2" xfId="0" applyNumberFormat="1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7" fillId="0" borderId="0" xfId="0" applyFont="1"/>
    <xf numFmtId="0" fontId="6" fillId="2" borderId="0" xfId="0" applyFont="1" applyFill="1"/>
    <xf numFmtId="0" fontId="6" fillId="0" borderId="0" xfId="0" applyFont="1" applyBorder="1"/>
    <xf numFmtId="164" fontId="6" fillId="0" borderId="0" xfId="0" applyNumberFormat="1" applyFont="1" applyBorder="1"/>
    <xf numFmtId="0" fontId="6" fillId="0" borderId="0" xfId="0" applyFont="1" applyBorder="1" applyAlignment="1">
      <alignment horizontal="center"/>
    </xf>
    <xf numFmtId="4" fontId="6" fillId="0" borderId="0" xfId="0" applyNumberFormat="1" applyFont="1" applyBorder="1"/>
    <xf numFmtId="44" fontId="2" fillId="0" borderId="0" xfId="2" applyFont="1"/>
    <xf numFmtId="164" fontId="2" fillId="0" borderId="0" xfId="2" applyNumberFormat="1" applyFont="1"/>
    <xf numFmtId="4" fontId="2" fillId="0" borderId="0" xfId="0" applyNumberFormat="1" applyFont="1"/>
    <xf numFmtId="44" fontId="5" fillId="0" borderId="6" xfId="2" applyFont="1" applyFill="1" applyBorder="1" applyAlignment="1">
      <alignment horizontal="right"/>
    </xf>
    <xf numFmtId="44" fontId="2" fillId="0" borderId="0" xfId="2" applyFont="1" applyBorder="1"/>
    <xf numFmtId="164" fontId="2" fillId="0" borderId="0" xfId="2" applyNumberFormat="1" applyFont="1" applyBorder="1"/>
    <xf numFmtId="44" fontId="5" fillId="0" borderId="0" xfId="2" applyFont="1" applyFill="1" applyBorder="1" applyAlignment="1">
      <alignment horizontal="right"/>
    </xf>
    <xf numFmtId="44" fontId="2" fillId="0" borderId="4" xfId="2" applyFont="1" applyBorder="1"/>
    <xf numFmtId="164" fontId="2" fillId="0" borderId="4" xfId="2" applyNumberFormat="1" applyFont="1" applyBorder="1"/>
    <xf numFmtId="44" fontId="5" fillId="0" borderId="4" xfId="2" applyFont="1" applyFill="1" applyBorder="1" applyAlignment="1">
      <alignment horizontal="right"/>
    </xf>
    <xf numFmtId="4" fontId="2" fillId="0" borderId="4" xfId="0" applyNumberFormat="1" applyFont="1" applyBorder="1"/>
    <xf numFmtId="0" fontId="2" fillId="0" borderId="0" xfId="0" applyFont="1" applyAlignment="1">
      <alignment wrapText="1"/>
    </xf>
    <xf numFmtId="0" fontId="6" fillId="0" borderId="7" xfId="0" applyFont="1" applyBorder="1"/>
    <xf numFmtId="44" fontId="6" fillId="0" borderId="7" xfId="2" applyFont="1" applyBorder="1"/>
    <xf numFmtId="164" fontId="6" fillId="0" borderId="7" xfId="2" applyNumberFormat="1" applyFont="1" applyBorder="1"/>
    <xf numFmtId="164" fontId="6" fillId="0" borderId="0" xfId="2" applyNumberFormat="1" applyFont="1"/>
    <xf numFmtId="44" fontId="6" fillId="0" borderId="0" xfId="2" applyFont="1" applyBorder="1"/>
    <xf numFmtId="164" fontId="6" fillId="0" borderId="0" xfId="2" applyNumberFormat="1" applyFont="1" applyBorder="1"/>
    <xf numFmtId="44" fontId="6" fillId="0" borderId="4" xfId="2" applyFont="1" applyBorder="1"/>
    <xf numFmtId="164" fontId="6" fillId="0" borderId="4" xfId="2" applyNumberFormat="1" applyFont="1" applyBorder="1"/>
    <xf numFmtId="44" fontId="6" fillId="0" borderId="0" xfId="2" applyFont="1"/>
    <xf numFmtId="0" fontId="2" fillId="0" borderId="7" xfId="0" applyFont="1" applyBorder="1"/>
    <xf numFmtId="164" fontId="8" fillId="0" borderId="8" xfId="2" applyNumberFormat="1" applyFont="1" applyBorder="1"/>
    <xf numFmtId="44" fontId="5" fillId="0" borderId="0" xfId="2" applyFont="1" applyFill="1" applyBorder="1" applyAlignment="1"/>
    <xf numFmtId="0" fontId="2" fillId="0" borderId="0" xfId="0" applyFont="1" applyBorder="1"/>
    <xf numFmtId="4" fontId="2" fillId="0" borderId="0" xfId="0" applyNumberFormat="1" applyFont="1" applyBorder="1"/>
    <xf numFmtId="43" fontId="5" fillId="0" borderId="0" xfId="1" applyFont="1" applyFill="1" applyBorder="1" applyAlignment="1">
      <alignment horizontal="right"/>
    </xf>
    <xf numFmtId="0" fontId="10" fillId="0" borderId="0" xfId="0" applyFont="1"/>
    <xf numFmtId="0" fontId="4" fillId="0" borderId="0" xfId="0" applyFont="1" applyBorder="1"/>
    <xf numFmtId="44" fontId="4" fillId="0" borderId="0" xfId="2" applyFont="1" applyBorder="1"/>
    <xf numFmtId="164" fontId="4" fillId="0" borderId="0" xfId="2" applyNumberFormat="1" applyFont="1" applyBorder="1"/>
    <xf numFmtId="4" fontId="4" fillId="0" borderId="0" xfId="0" applyNumberFormat="1" applyFont="1" applyBorder="1"/>
    <xf numFmtId="164" fontId="4" fillId="0" borderId="0" xfId="0" applyNumberFormat="1" applyFont="1" applyBorder="1"/>
    <xf numFmtId="0" fontId="12" fillId="0" borderId="0" xfId="0" applyFont="1"/>
    <xf numFmtId="165" fontId="12" fillId="0" borderId="0" xfId="0" applyNumberFormat="1" applyFont="1"/>
    <xf numFmtId="165" fontId="0" fillId="0" borderId="0" xfId="0" applyNumberFormat="1"/>
    <xf numFmtId="0" fontId="15" fillId="0" borderId="0" xfId="0" applyFont="1" applyAlignment="1">
      <alignment wrapText="1"/>
    </xf>
    <xf numFmtId="0" fontId="2" fillId="0" borderId="0" xfId="0" applyFont="1" applyFill="1"/>
    <xf numFmtId="44" fontId="2" fillId="0" borderId="0" xfId="2" applyFont="1" applyFill="1" applyBorder="1"/>
    <xf numFmtId="164" fontId="2" fillId="0" borderId="0" xfId="2" applyNumberFormat="1" applyFont="1" applyFill="1" applyBorder="1"/>
    <xf numFmtId="164" fontId="2" fillId="0" borderId="0" xfId="2" applyNumberFormat="1" applyFont="1" applyFill="1"/>
    <xf numFmtId="0" fontId="2" fillId="0" borderId="0" xfId="0" applyFont="1" applyFill="1" applyBorder="1"/>
    <xf numFmtId="4" fontId="2" fillId="0" borderId="0" xfId="0" applyNumberFormat="1" applyFont="1" applyFill="1" applyBorder="1"/>
    <xf numFmtId="0" fontId="4" fillId="0" borderId="0" xfId="0" applyFont="1" applyFill="1"/>
    <xf numFmtId="44" fontId="2" fillId="0" borderId="0" xfId="0" applyNumberFormat="1" applyFont="1" applyFill="1"/>
    <xf numFmtId="0" fontId="14" fillId="0" borderId="0" xfId="0" applyFont="1" applyBorder="1"/>
    <xf numFmtId="0" fontId="0" fillId="0" borderId="0" xfId="0" applyBorder="1"/>
    <xf numFmtId="0" fontId="12" fillId="0" borderId="0" xfId="0" applyFont="1" applyBorder="1"/>
    <xf numFmtId="165" fontId="12" fillId="0" borderId="0" xfId="0" applyNumberFormat="1" applyFont="1" applyBorder="1"/>
    <xf numFmtId="0" fontId="12" fillId="0" borderId="0" xfId="0" applyFont="1" applyBorder="1" applyAlignment="1">
      <alignment horizontal="center"/>
    </xf>
    <xf numFmtId="4" fontId="12" fillId="0" borderId="0" xfId="0" applyNumberFormat="1" applyFont="1" applyBorder="1"/>
    <xf numFmtId="165" fontId="13" fillId="0" borderId="0" xfId="0" applyNumberFormat="1" applyFont="1" applyBorder="1"/>
    <xf numFmtId="0" fontId="2" fillId="3" borderId="0" xfId="0" applyFont="1" applyFill="1"/>
    <xf numFmtId="44" fontId="6" fillId="3" borderId="0" xfId="2" applyFont="1" applyFill="1"/>
    <xf numFmtId="164" fontId="6" fillId="3" borderId="0" xfId="2" applyNumberFormat="1" applyFont="1" applyFill="1"/>
    <xf numFmtId="164" fontId="2" fillId="3" borderId="0" xfId="2" applyNumberFormat="1" applyFont="1" applyFill="1"/>
    <xf numFmtId="44" fontId="9" fillId="3" borderId="0" xfId="2" applyFont="1" applyFill="1"/>
    <xf numFmtId="44" fontId="2" fillId="3" borderId="0" xfId="2" applyFont="1" applyFill="1"/>
    <xf numFmtId="44" fontId="3" fillId="3" borderId="0" xfId="2" applyFont="1" applyFill="1"/>
    <xf numFmtId="0" fontId="2" fillId="3" borderId="7" xfId="0" applyFont="1" applyFill="1" applyBorder="1"/>
    <xf numFmtId="44" fontId="6" fillId="3" borderId="7" xfId="2" applyFont="1" applyFill="1" applyBorder="1"/>
    <xf numFmtId="44" fontId="2" fillId="3" borderId="7" xfId="2" applyFont="1" applyFill="1" applyBorder="1"/>
    <xf numFmtId="164" fontId="2" fillId="3" borderId="7" xfId="2" applyNumberFormat="1" applyFont="1" applyFill="1" applyBorder="1"/>
    <xf numFmtId="44" fontId="3" fillId="3" borderId="7" xfId="2" applyFont="1" applyFill="1" applyBorder="1"/>
    <xf numFmtId="166" fontId="4" fillId="0" borderId="0" xfId="0" applyNumberFormat="1" applyFont="1" applyAlignment="1"/>
    <xf numFmtId="166" fontId="6" fillId="0" borderId="1" xfId="0" applyNumberFormat="1" applyFont="1" applyBorder="1" applyAlignment="1"/>
    <xf numFmtId="166" fontId="6" fillId="2" borderId="0" xfId="0" applyNumberFormat="1" applyFont="1" applyFill="1" applyBorder="1" applyAlignment="1"/>
    <xf numFmtId="166" fontId="2" fillId="0" borderId="0" xfId="0" applyNumberFormat="1" applyFont="1" applyAlignment="1"/>
    <xf numFmtId="166" fontId="6" fillId="0" borderId="7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6" fillId="3" borderId="0" xfId="0" applyNumberFormat="1" applyFont="1" applyFill="1" applyAlignment="1">
      <alignment horizontal="right"/>
    </xf>
    <xf numFmtId="166" fontId="2" fillId="3" borderId="0" xfId="0" applyNumberFormat="1" applyFont="1" applyFill="1" applyAlignment="1"/>
    <xf numFmtId="166" fontId="2" fillId="3" borderId="7" xfId="0" applyNumberFormat="1" applyFont="1" applyFill="1" applyBorder="1" applyAlignment="1"/>
    <xf numFmtId="166" fontId="10" fillId="0" borderId="0" xfId="0" applyNumberFormat="1" applyFont="1" applyFill="1" applyBorder="1" applyAlignment="1"/>
    <xf numFmtId="166" fontId="5" fillId="0" borderId="0" xfId="0" applyNumberFormat="1" applyFont="1" applyFill="1" applyBorder="1" applyAlignment="1"/>
    <xf numFmtId="166" fontId="5" fillId="0" borderId="0" xfId="0" applyNumberFormat="1" applyFont="1" applyFill="1" applyBorder="1" applyAlignment="1">
      <alignment horizontal="left"/>
    </xf>
    <xf numFmtId="166" fontId="10" fillId="0" borderId="0" xfId="0" applyNumberFormat="1" applyFont="1" applyFill="1" applyBorder="1" applyAlignment="1">
      <alignment horizontal="left"/>
    </xf>
    <xf numFmtId="166" fontId="2" fillId="0" borderId="0" xfId="0" applyNumberFormat="1" applyFont="1" applyBorder="1" applyAlignment="1"/>
    <xf numFmtId="166" fontId="4" fillId="0" borderId="0" xfId="0" applyNumberFormat="1" applyFont="1" applyBorder="1" applyAlignment="1"/>
    <xf numFmtId="0" fontId="3" fillId="0" borderId="2" xfId="0" applyFont="1" applyBorder="1" applyAlignment="1">
      <alignment horizontal="center" wrapText="1"/>
    </xf>
    <xf numFmtId="4" fontId="5" fillId="0" borderId="4" xfId="0" applyNumberFormat="1" applyFont="1" applyFill="1" applyBorder="1"/>
    <xf numFmtId="166" fontId="2" fillId="0" borderId="0" xfId="0" applyNumberFormat="1" applyFont="1" applyFill="1" applyBorder="1" applyAlignment="1">
      <alignment horizontal="right"/>
    </xf>
    <xf numFmtId="44" fontId="2" fillId="0" borderId="4" xfId="2" applyFont="1" applyFill="1" applyBorder="1"/>
    <xf numFmtId="166" fontId="2" fillId="0" borderId="0" xfId="0" applyNumberFormat="1" applyFont="1" applyFill="1" applyAlignment="1">
      <alignment horizontal="right"/>
    </xf>
    <xf numFmtId="4" fontId="2" fillId="3" borderId="0" xfId="0" applyNumberFormat="1" applyFont="1" applyFill="1"/>
    <xf numFmtId="166" fontId="2" fillId="0" borderId="0" xfId="0" applyNumberFormat="1" applyFont="1" applyAlignment="1">
      <alignment horizontal="right"/>
    </xf>
    <xf numFmtId="0" fontId="2" fillId="0" borderId="4" xfId="0" applyFont="1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4" fontId="16" fillId="0" borderId="0" xfId="0" applyNumberFormat="1" applyFont="1" applyBorder="1"/>
    <xf numFmtId="4" fontId="16" fillId="0" borderId="0" xfId="0" applyNumberFormat="1" applyFont="1"/>
    <xf numFmtId="44" fontId="10" fillId="0" borderId="0" xfId="2" applyFont="1" applyFill="1" applyBorder="1" applyAlignment="1"/>
    <xf numFmtId="4" fontId="10" fillId="0" borderId="0" xfId="0" applyNumberFormat="1" applyFont="1" applyBorder="1"/>
    <xf numFmtId="166" fontId="9" fillId="0" borderId="0" xfId="0" applyNumberFormat="1" applyFont="1" applyBorder="1" applyAlignment="1"/>
    <xf numFmtId="4" fontId="2" fillId="3" borderId="0" xfId="0" applyNumberFormat="1" applyFont="1" applyFill="1" applyBorder="1"/>
    <xf numFmtId="4" fontId="2" fillId="0" borderId="0" xfId="0" applyNumberFormat="1" applyFont="1" applyBorder="1" applyAlignment="1">
      <alignment wrapText="1"/>
    </xf>
    <xf numFmtId="4" fontId="2" fillId="0" borderId="0" xfId="0" applyNumberFormat="1" applyFont="1" applyFill="1"/>
    <xf numFmtId="4" fontId="16" fillId="0" borderId="0" xfId="0" applyNumberFormat="1" applyFont="1" applyBorder="1" applyAlignment="1">
      <alignment wrapText="1"/>
    </xf>
    <xf numFmtId="4" fontId="6" fillId="0" borderId="3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4" fontId="5" fillId="0" borderId="4" xfId="2" applyFont="1" applyFill="1" applyBorder="1" applyAlignment="1"/>
    <xf numFmtId="0" fontId="4" fillId="0" borderId="9" xfId="0" applyFont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/>
    <xf numFmtId="0" fontId="11" fillId="0" borderId="0" xfId="0" applyFont="1" applyBorder="1"/>
    <xf numFmtId="166" fontId="3" fillId="0" borderId="2" xfId="0" applyNumberFormat="1" applyFont="1" applyFill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44" fontId="3" fillId="0" borderId="2" xfId="2" applyFont="1" applyFill="1" applyBorder="1" applyAlignment="1">
      <alignment horizontal="right"/>
    </xf>
    <xf numFmtId="44" fontId="2" fillId="0" borderId="2" xfId="2" applyFont="1" applyBorder="1"/>
    <xf numFmtId="164" fontId="6" fillId="0" borderId="2" xfId="2" applyNumberFormat="1" applyFont="1" applyBorder="1"/>
    <xf numFmtId="44" fontId="6" fillId="0" borderId="2" xfId="2" applyFont="1" applyBorder="1"/>
    <xf numFmtId="44" fontId="3" fillId="0" borderId="2" xfId="2" applyFont="1" applyFill="1" applyBorder="1" applyAlignment="1"/>
    <xf numFmtId="44" fontId="5" fillId="0" borderId="2" xfId="2" applyFont="1" applyFill="1" applyBorder="1" applyAlignment="1"/>
    <xf numFmtId="43" fontId="10" fillId="0" borderId="0" xfId="0" applyNumberFormat="1" applyFont="1" applyFill="1" applyBorder="1" applyAlignment="1">
      <alignment horizontal="left"/>
    </xf>
    <xf numFmtId="0" fontId="2" fillId="0" borderId="2" xfId="0" applyFont="1" applyBorder="1"/>
    <xf numFmtId="44" fontId="5" fillId="0" borderId="11" xfId="2" applyFont="1" applyFill="1" applyBorder="1" applyAlignment="1"/>
    <xf numFmtId="44" fontId="5" fillId="3" borderId="11" xfId="2" applyFont="1" applyFill="1" applyBorder="1" applyAlignment="1"/>
    <xf numFmtId="44" fontId="5" fillId="3" borderId="0" xfId="2" applyFont="1" applyFill="1" applyBorder="1" applyAlignment="1"/>
    <xf numFmtId="44" fontId="5" fillId="3" borderId="7" xfId="2" applyFont="1" applyFill="1" applyBorder="1" applyAlignment="1"/>
    <xf numFmtId="44" fontId="5" fillId="0" borderId="8" xfId="2" applyFont="1" applyFill="1" applyBorder="1" applyAlignment="1"/>
    <xf numFmtId="0" fontId="4" fillId="0" borderId="1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4" fontId="4" fillId="0" borderId="0" xfId="0" applyNumberFormat="1" applyFont="1"/>
    <xf numFmtId="0" fontId="7" fillId="0" borderId="0" xfId="0" applyFont="1" applyBorder="1" applyAlignment="1">
      <alignment horizontal="center"/>
    </xf>
    <xf numFmtId="166" fontId="2" fillId="3" borderId="0" xfId="0" applyNumberFormat="1" applyFont="1" applyFill="1" applyAlignment="1">
      <alignment horizontal="right"/>
    </xf>
    <xf numFmtId="44" fontId="2" fillId="3" borderId="0" xfId="2" applyFont="1" applyFill="1" applyBorder="1"/>
    <xf numFmtId="164" fontId="2" fillId="3" borderId="0" xfId="2" applyNumberFormat="1" applyFont="1" applyFill="1" applyBorder="1"/>
    <xf numFmtId="0" fontId="2" fillId="3" borderId="0" xfId="0" applyFont="1" applyFill="1" applyBorder="1"/>
    <xf numFmtId="4" fontId="2" fillId="3" borderId="0" xfId="0" applyNumberFormat="1" applyFont="1" applyFill="1" applyBorder="1" applyAlignment="1">
      <alignment horizontal="left"/>
    </xf>
    <xf numFmtId="4" fontId="2" fillId="3" borderId="0" xfId="0" applyNumberFormat="1" applyFont="1" applyFill="1" applyBorder="1" applyAlignment="1">
      <alignment wrapText="1"/>
    </xf>
    <xf numFmtId="44" fontId="5" fillId="3" borderId="0" xfId="2" applyFont="1" applyFill="1" applyBorder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44" fontId="10" fillId="0" borderId="0" xfId="2" applyFont="1"/>
    <xf numFmtId="0" fontId="17" fillId="0" borderId="0" xfId="0" applyFont="1" applyAlignment="1">
      <alignment wrapText="1"/>
    </xf>
    <xf numFmtId="0" fontId="18" fillId="0" borderId="0" xfId="0" applyFont="1" applyAlignment="1">
      <alignment horizont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196"/>
  <sheetViews>
    <sheetView tabSelected="1" zoomScaleNormal="100" zoomScaleSheetLayoutView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Q2" sqref="Q2:V2"/>
    </sheetView>
  </sheetViews>
  <sheetFormatPr defaultColWidth="9.28515625" defaultRowHeight="18.75" x14ac:dyDescent="0.3"/>
  <cols>
    <col min="1" max="1" width="25.7109375" style="3" customWidth="1"/>
    <col min="2" max="2" width="40" style="81" customWidth="1"/>
    <col min="3" max="3" width="2.7109375" style="3" customWidth="1"/>
    <col min="4" max="4" width="28.42578125" style="3" hidden="1" customWidth="1"/>
    <col min="5" max="5" width="2" style="3" hidden="1" customWidth="1"/>
    <col min="6" max="6" width="24.5703125" style="4" hidden="1" customWidth="1"/>
    <col min="7" max="7" width="2" style="3" hidden="1" customWidth="1"/>
    <col min="8" max="8" width="24.5703125" style="4" hidden="1" customWidth="1"/>
    <col min="9" max="9" width="2" style="3" hidden="1" customWidth="1"/>
    <col min="10" max="10" width="19.7109375" style="3" bestFit="1" customWidth="1"/>
    <col min="11" max="11" width="2.42578125" style="3" customWidth="1"/>
    <col min="12" max="12" width="21.42578125" style="5" hidden="1" customWidth="1"/>
    <col min="13" max="13" width="21.28515625" style="5" customWidth="1"/>
    <col min="14" max="14" width="21.42578125" style="5" customWidth="1"/>
    <col min="15" max="15" width="1.28515625" style="3" hidden="1" customWidth="1"/>
    <col min="16" max="16" width="3.7109375" style="3" customWidth="1"/>
    <col min="17" max="18" width="9.28515625" style="3" hidden="1" customWidth="1"/>
    <col min="19" max="19" width="19.7109375" style="3" bestFit="1" customWidth="1"/>
    <col min="20" max="20" width="19" style="3" bestFit="1" customWidth="1"/>
    <col min="21" max="21" width="16.140625" style="3" hidden="1" customWidth="1"/>
    <col min="22" max="22" width="31" style="3" hidden="1" customWidth="1"/>
    <col min="23" max="16384" width="9.28515625" style="3"/>
  </cols>
  <sheetData>
    <row r="2" spans="1:22" ht="34.9" customHeight="1" thickBot="1" x14ac:dyDescent="0.35">
      <c r="Q2" s="157" t="s">
        <v>145</v>
      </c>
      <c r="R2" s="157"/>
      <c r="S2" s="157"/>
      <c r="T2" s="157"/>
      <c r="U2" s="157"/>
      <c r="V2" s="157"/>
    </row>
    <row r="3" spans="1:22" s="11" customFormat="1" ht="39" customHeight="1" thickBot="1" x14ac:dyDescent="0.35">
      <c r="A3" s="6"/>
      <c r="B3" s="82" t="s">
        <v>2</v>
      </c>
      <c r="C3" s="7"/>
      <c r="D3" s="7" t="s">
        <v>0</v>
      </c>
      <c r="E3" s="7"/>
      <c r="F3" s="8" t="s">
        <v>51</v>
      </c>
      <c r="G3" s="7"/>
      <c r="H3" s="8" t="s">
        <v>52</v>
      </c>
      <c r="I3" s="7"/>
      <c r="J3" s="97" t="s">
        <v>123</v>
      </c>
      <c r="K3" s="7"/>
      <c r="L3" s="9" t="s">
        <v>65</v>
      </c>
      <c r="M3" s="9" t="s">
        <v>124</v>
      </c>
      <c r="N3" s="116" t="s">
        <v>55</v>
      </c>
      <c r="O3" s="10" t="s">
        <v>1</v>
      </c>
      <c r="Q3" s="117" t="s">
        <v>115</v>
      </c>
      <c r="R3" s="117" t="s">
        <v>116</v>
      </c>
      <c r="S3" s="142" t="s">
        <v>121</v>
      </c>
      <c r="T3" s="143" t="s">
        <v>122</v>
      </c>
      <c r="U3" s="145"/>
      <c r="V3" s="11" t="s">
        <v>117</v>
      </c>
    </row>
    <row r="4" spans="1:22" s="11" customFormat="1" hidden="1" x14ac:dyDescent="0.3">
      <c r="A4" s="12" t="s">
        <v>48</v>
      </c>
      <c r="B4" s="83"/>
      <c r="C4" s="13"/>
      <c r="D4" s="13"/>
      <c r="E4" s="13"/>
      <c r="F4" s="14"/>
      <c r="G4" s="13"/>
      <c r="H4" s="14"/>
      <c r="I4" s="13"/>
      <c r="J4" s="15"/>
      <c r="K4" s="13"/>
      <c r="L4" s="16"/>
      <c r="M4" s="16"/>
      <c r="N4" s="16"/>
      <c r="O4" s="15"/>
    </row>
    <row r="5" spans="1:22" ht="27" x14ac:dyDescent="0.3">
      <c r="A5" s="1" t="s">
        <v>42</v>
      </c>
      <c r="B5" s="103" t="s">
        <v>3</v>
      </c>
      <c r="C5" s="1"/>
      <c r="D5" s="17">
        <v>850000</v>
      </c>
      <c r="E5" s="17"/>
      <c r="F5" s="18">
        <v>777919.6</v>
      </c>
      <c r="G5" s="17"/>
      <c r="H5" s="18">
        <f>D5-F5</f>
        <v>72080.400000000023</v>
      </c>
      <c r="I5" s="17"/>
      <c r="J5" s="40">
        <v>900000</v>
      </c>
      <c r="K5" s="1"/>
      <c r="L5" s="19" t="s">
        <v>97</v>
      </c>
      <c r="M5" s="19">
        <v>805618</v>
      </c>
      <c r="N5" s="20">
        <v>926000</v>
      </c>
      <c r="O5" s="1" t="s">
        <v>63</v>
      </c>
      <c r="P5" s="45"/>
      <c r="Q5" s="122" t="s">
        <v>118</v>
      </c>
      <c r="R5" s="141"/>
      <c r="S5" s="40">
        <f>480000+480000+37000+67000</f>
        <v>1064000</v>
      </c>
      <c r="T5" s="40">
        <f>S5-N5</f>
        <v>138000</v>
      </c>
      <c r="U5" s="40">
        <f>S5/12</f>
        <v>88666.666666666672</v>
      </c>
      <c r="V5" s="156" t="s">
        <v>139</v>
      </c>
    </row>
    <row r="6" spans="1:22" x14ac:dyDescent="0.3">
      <c r="A6" s="1"/>
      <c r="B6" s="103" t="s">
        <v>38</v>
      </c>
      <c r="C6" s="1"/>
      <c r="D6" s="17">
        <v>160000</v>
      </c>
      <c r="E6" s="17"/>
      <c r="F6" s="18">
        <v>172627.5</v>
      </c>
      <c r="G6" s="17"/>
      <c r="H6" s="18">
        <f t="shared" ref="H6:H65" si="0">D6-F6</f>
        <v>-12627.5</v>
      </c>
      <c r="I6" s="17"/>
      <c r="J6" s="40">
        <v>175000</v>
      </c>
      <c r="K6" s="1"/>
      <c r="L6" s="19"/>
      <c r="M6" s="19">
        <v>84412.5</v>
      </c>
      <c r="N6" s="23">
        <v>84412.5</v>
      </c>
      <c r="O6" s="1" t="s">
        <v>59</v>
      </c>
      <c r="P6" s="45"/>
      <c r="Q6" s="122"/>
      <c r="R6" s="120" t="s">
        <v>118</v>
      </c>
      <c r="S6" s="40">
        <v>125000</v>
      </c>
      <c r="T6" s="40">
        <f t="shared" ref="T6:T64" si="1">S6-N6</f>
        <v>40587.5</v>
      </c>
      <c r="U6" s="40">
        <f t="shared" ref="U6:U64" si="2">S6/12</f>
        <v>10416.666666666666</v>
      </c>
    </row>
    <row r="7" spans="1:22" ht="19.899999999999999" customHeight="1" thickBot="1" x14ac:dyDescent="0.35">
      <c r="A7" s="1"/>
      <c r="B7" s="103" t="s">
        <v>39</v>
      </c>
      <c r="C7" s="1"/>
      <c r="D7" s="24">
        <v>25045</v>
      </c>
      <c r="E7" s="24"/>
      <c r="F7" s="25">
        <v>97338.559999999998</v>
      </c>
      <c r="G7" s="24"/>
      <c r="H7" s="18">
        <f t="shared" si="0"/>
        <v>-72293.56</v>
      </c>
      <c r="I7" s="24"/>
      <c r="J7" s="40">
        <v>2500</v>
      </c>
      <c r="K7" s="41"/>
      <c r="L7" s="42"/>
      <c r="M7" s="42">
        <v>0</v>
      </c>
      <c r="N7" s="23">
        <f t="shared" ref="N7" si="3">M7+(U7*8)</f>
        <v>1666.6666666666667</v>
      </c>
      <c r="O7" s="28" t="s">
        <v>64</v>
      </c>
      <c r="P7" s="45"/>
      <c r="Q7" s="122"/>
      <c r="R7" s="120"/>
      <c r="S7" s="40">
        <v>2500</v>
      </c>
      <c r="T7" s="40">
        <f t="shared" si="1"/>
        <v>833.33333333333326</v>
      </c>
      <c r="U7" s="40">
        <f t="shared" si="2"/>
        <v>208.33333333333334</v>
      </c>
      <c r="V7" s="3" t="s">
        <v>135</v>
      </c>
    </row>
    <row r="8" spans="1:22" ht="19.5" thickTop="1" x14ac:dyDescent="0.3">
      <c r="A8" s="1"/>
      <c r="B8" s="146" t="s">
        <v>126</v>
      </c>
      <c r="C8" s="69"/>
      <c r="D8" s="147"/>
      <c r="E8" s="147"/>
      <c r="F8" s="148"/>
      <c r="G8" s="147"/>
      <c r="H8" s="72"/>
      <c r="I8" s="147"/>
      <c r="J8" s="138">
        <v>0</v>
      </c>
      <c r="K8" s="149"/>
      <c r="L8" s="150" t="s">
        <v>107</v>
      </c>
      <c r="M8" s="151">
        <v>0</v>
      </c>
      <c r="N8" s="152">
        <v>81543.740000000005</v>
      </c>
      <c r="O8" s="28"/>
      <c r="P8" s="45"/>
      <c r="Q8" s="122"/>
      <c r="R8" s="120"/>
      <c r="S8" s="40">
        <v>0</v>
      </c>
      <c r="T8" s="40" t="s">
        <v>136</v>
      </c>
      <c r="U8" s="40">
        <f t="shared" si="2"/>
        <v>0</v>
      </c>
      <c r="V8" s="3" t="s">
        <v>119</v>
      </c>
    </row>
    <row r="9" spans="1:22" ht="19.5" thickBot="1" x14ac:dyDescent="0.35">
      <c r="A9" s="1"/>
      <c r="B9" s="103" t="s">
        <v>96</v>
      </c>
      <c r="C9" s="1"/>
      <c r="D9" s="21"/>
      <c r="E9" s="21"/>
      <c r="F9" s="22"/>
      <c r="G9" s="21"/>
      <c r="H9" s="18"/>
      <c r="I9" s="21"/>
      <c r="J9" s="119">
        <v>300000</v>
      </c>
      <c r="K9" s="104"/>
      <c r="L9" s="27"/>
      <c r="M9" s="27">
        <v>308686.08000000002</v>
      </c>
      <c r="N9" s="26">
        <v>380000</v>
      </c>
      <c r="O9" s="28"/>
      <c r="P9" s="45"/>
      <c r="Q9" s="122"/>
      <c r="R9" s="141"/>
      <c r="S9" s="119">
        <v>350000</v>
      </c>
      <c r="T9" s="40">
        <f t="shared" si="1"/>
        <v>-30000</v>
      </c>
      <c r="U9" s="40">
        <f t="shared" si="2"/>
        <v>29166.666666666668</v>
      </c>
    </row>
    <row r="10" spans="1:22" ht="20.25" thickTop="1" thickBot="1" x14ac:dyDescent="0.35">
      <c r="A10" s="1"/>
      <c r="B10" s="85" t="s">
        <v>43</v>
      </c>
      <c r="C10" s="29"/>
      <c r="D10" s="30">
        <f>SUM(D5:D7)</f>
        <v>1035045</v>
      </c>
      <c r="E10" s="30"/>
      <c r="F10" s="31">
        <f>SUM(F5:F7)</f>
        <v>1047885.6599999999</v>
      </c>
      <c r="G10" s="30"/>
      <c r="H10" s="32">
        <f t="shared" si="0"/>
        <v>-12840.659999999916</v>
      </c>
      <c r="I10" s="30"/>
      <c r="J10" s="30">
        <f>SUM(J5:J9)</f>
        <v>1377500</v>
      </c>
      <c r="K10" s="30">
        <f>SUM(K5:K7)</f>
        <v>0</v>
      </c>
      <c r="L10" s="30">
        <f>SUM(L5:L9)</f>
        <v>0</v>
      </c>
      <c r="M10" s="30">
        <f>SUM(M5:M9)</f>
        <v>1198716.58</v>
      </c>
      <c r="N10" s="30">
        <f>SUM(N5:N9)</f>
        <v>1473622.9066666667</v>
      </c>
      <c r="O10" s="1"/>
      <c r="P10" s="45"/>
      <c r="Q10" s="118"/>
      <c r="R10" s="118"/>
      <c r="S10" s="30">
        <f>SUM(S5:S9)</f>
        <v>1541500</v>
      </c>
      <c r="T10" s="140">
        <f t="shared" si="1"/>
        <v>67877.093333333265</v>
      </c>
      <c r="U10" s="40"/>
    </row>
    <row r="11" spans="1:22" ht="8.1" customHeight="1" x14ac:dyDescent="0.3">
      <c r="A11" s="1"/>
      <c r="B11" s="86"/>
      <c r="C11" s="13"/>
      <c r="D11" s="33"/>
      <c r="E11" s="33"/>
      <c r="F11" s="34"/>
      <c r="G11" s="33"/>
      <c r="H11" s="18">
        <f t="shared" si="0"/>
        <v>0</v>
      </c>
      <c r="I11" s="33"/>
      <c r="J11" s="33"/>
      <c r="K11" s="1"/>
      <c r="L11" s="19"/>
      <c r="M11" s="19"/>
      <c r="N11" s="33"/>
      <c r="O11" s="1"/>
      <c r="P11" s="45"/>
      <c r="Q11" s="118"/>
      <c r="R11" s="118"/>
      <c r="S11" s="33"/>
      <c r="T11" s="40"/>
      <c r="U11" s="40"/>
    </row>
    <row r="12" spans="1:22" ht="19.5" thickBot="1" x14ac:dyDescent="0.35">
      <c r="A12" s="1" t="s">
        <v>44</v>
      </c>
      <c r="B12" s="87" t="s">
        <v>78</v>
      </c>
      <c r="C12" s="13"/>
      <c r="D12" s="24">
        <v>500000</v>
      </c>
      <c r="E12" s="35"/>
      <c r="F12" s="36">
        <v>480000</v>
      </c>
      <c r="G12" s="35"/>
      <c r="H12" s="18">
        <f t="shared" si="0"/>
        <v>20000</v>
      </c>
      <c r="I12" s="35"/>
      <c r="J12" s="21">
        <v>466629.48</v>
      </c>
      <c r="K12" s="1"/>
      <c r="L12" s="102" t="s">
        <v>100</v>
      </c>
      <c r="M12" s="114">
        <v>465674.56</v>
      </c>
      <c r="N12" s="21">
        <f>M12</f>
        <v>465674.56</v>
      </c>
      <c r="O12" s="1" t="s">
        <v>61</v>
      </c>
      <c r="P12" s="45"/>
      <c r="Q12" s="122"/>
      <c r="R12" s="120"/>
      <c r="S12" s="21">
        <v>466629.48</v>
      </c>
      <c r="T12" s="40">
        <f t="shared" si="1"/>
        <v>954.9199999999837</v>
      </c>
      <c r="U12" s="40">
        <f>S12/12</f>
        <v>38885.79</v>
      </c>
      <c r="V12" s="3" t="s">
        <v>134</v>
      </c>
    </row>
    <row r="13" spans="1:22" ht="19.5" thickTop="1" x14ac:dyDescent="0.3">
      <c r="A13" s="1"/>
      <c r="B13" s="146" t="s">
        <v>127</v>
      </c>
      <c r="C13" s="69"/>
      <c r="D13" s="147"/>
      <c r="E13" s="147"/>
      <c r="F13" s="148"/>
      <c r="G13" s="147"/>
      <c r="H13" s="72"/>
      <c r="I13" s="147"/>
      <c r="J13" s="138">
        <v>0</v>
      </c>
      <c r="K13" s="69"/>
      <c r="L13" s="151">
        <v>15093.27</v>
      </c>
      <c r="M13" s="151">
        <v>0</v>
      </c>
      <c r="N13" s="147">
        <v>155038.51</v>
      </c>
      <c r="O13" s="1"/>
      <c r="P13" s="45"/>
      <c r="Q13" s="122"/>
      <c r="R13" s="120"/>
      <c r="S13" s="40">
        <v>0</v>
      </c>
      <c r="T13" s="40">
        <f t="shared" si="1"/>
        <v>-155038.51</v>
      </c>
      <c r="U13" s="40">
        <f t="shared" si="2"/>
        <v>0</v>
      </c>
      <c r="V13" s="3" t="s">
        <v>119</v>
      </c>
    </row>
    <row r="14" spans="1:22" x14ac:dyDescent="0.3">
      <c r="A14" s="1" t="s">
        <v>91</v>
      </c>
      <c r="B14" s="101" t="s">
        <v>92</v>
      </c>
      <c r="C14" s="1"/>
      <c r="D14" s="21"/>
      <c r="E14" s="21"/>
      <c r="F14" s="22"/>
      <c r="G14" s="21"/>
      <c r="H14" s="18"/>
      <c r="I14" s="21"/>
      <c r="J14" s="21">
        <v>0</v>
      </c>
      <c r="K14" s="41"/>
      <c r="L14" s="59"/>
      <c r="M14" s="42">
        <v>0</v>
      </c>
      <c r="N14" s="21">
        <f t="shared" ref="N14:N16" si="4">M14+(U14*8)</f>
        <v>0</v>
      </c>
      <c r="O14" s="53"/>
      <c r="P14" s="45"/>
      <c r="Q14" s="122"/>
      <c r="R14" s="120"/>
      <c r="S14" s="21">
        <v>0</v>
      </c>
      <c r="T14" s="40">
        <f t="shared" si="1"/>
        <v>0</v>
      </c>
      <c r="U14" s="40">
        <f t="shared" si="2"/>
        <v>0</v>
      </c>
      <c r="V14" s="3" t="s">
        <v>119</v>
      </c>
    </row>
    <row r="15" spans="1:22" x14ac:dyDescent="0.3">
      <c r="A15" s="1"/>
      <c r="B15" s="146" t="s">
        <v>125</v>
      </c>
      <c r="C15" s="69"/>
      <c r="D15" s="147"/>
      <c r="E15" s="147"/>
      <c r="F15" s="148"/>
      <c r="G15" s="147"/>
      <c r="H15" s="72"/>
      <c r="I15" s="147"/>
      <c r="J15" s="147">
        <v>0</v>
      </c>
      <c r="K15" s="149"/>
      <c r="L15" s="112" t="s">
        <v>106</v>
      </c>
      <c r="M15" s="112">
        <v>0</v>
      </c>
      <c r="N15" s="147">
        <v>62946.62</v>
      </c>
      <c r="O15" s="53"/>
      <c r="P15" s="45"/>
      <c r="Q15" s="122"/>
      <c r="R15" s="120"/>
      <c r="S15" s="21">
        <v>60000</v>
      </c>
      <c r="T15" s="40"/>
      <c r="U15" s="40">
        <f t="shared" si="2"/>
        <v>5000</v>
      </c>
    </row>
    <row r="16" spans="1:22" ht="19.5" thickBot="1" x14ac:dyDescent="0.35">
      <c r="A16" s="1"/>
      <c r="B16" s="99" t="s">
        <v>39</v>
      </c>
      <c r="C16" s="13"/>
      <c r="D16" s="21"/>
      <c r="E16" s="33"/>
      <c r="F16" s="34"/>
      <c r="G16" s="33"/>
      <c r="H16" s="18"/>
      <c r="I16" s="33"/>
      <c r="J16" s="100">
        <v>2500</v>
      </c>
      <c r="K16" s="104"/>
      <c r="L16" s="98"/>
      <c r="M16" s="27">
        <f>12000+6489.03</f>
        <v>18489.03</v>
      </c>
      <c r="N16" s="24">
        <f t="shared" si="4"/>
        <v>20155.696666666667</v>
      </c>
      <c r="O16" s="1"/>
      <c r="P16" s="45"/>
      <c r="Q16" s="122"/>
      <c r="R16" s="120"/>
      <c r="S16" s="100">
        <v>2500</v>
      </c>
      <c r="T16" s="119">
        <f t="shared" si="1"/>
        <v>-17655.696666666667</v>
      </c>
      <c r="U16" s="40">
        <f t="shared" si="2"/>
        <v>208.33333333333334</v>
      </c>
      <c r="V16" s="3" t="s">
        <v>143</v>
      </c>
    </row>
    <row r="17" spans="1:21" ht="20.25" thickTop="1" thickBot="1" x14ac:dyDescent="0.35">
      <c r="A17" s="1"/>
      <c r="B17" s="85" t="s">
        <v>45</v>
      </c>
      <c r="C17" s="29"/>
      <c r="D17" s="30">
        <f>SUM(D12)</f>
        <v>500000</v>
      </c>
      <c r="E17" s="30"/>
      <c r="F17" s="31">
        <f>SUM(F12)</f>
        <v>480000</v>
      </c>
      <c r="G17" s="30"/>
      <c r="H17" s="18">
        <f t="shared" si="0"/>
        <v>20000</v>
      </c>
      <c r="I17" s="30"/>
      <c r="J17" s="30">
        <f>SUM(J12:J16)</f>
        <v>469129.48</v>
      </c>
      <c r="K17" s="30">
        <f>SUM(K12:K14)</f>
        <v>0</v>
      </c>
      <c r="L17" s="30">
        <f>SUM(L12:L14)</f>
        <v>15093.27</v>
      </c>
      <c r="M17" s="30">
        <f>SUM(M12:M16)</f>
        <v>484163.58999999997</v>
      </c>
      <c r="N17" s="30">
        <f>SUM(N12:N16)</f>
        <v>703815.38666666672</v>
      </c>
      <c r="O17" s="1"/>
      <c r="P17" s="45"/>
      <c r="Q17" s="118"/>
      <c r="R17" s="118"/>
      <c r="S17" s="30">
        <f>SUM(S12:S16)</f>
        <v>529129.48</v>
      </c>
      <c r="T17" s="40">
        <f t="shared" si="1"/>
        <v>-174685.90666666673</v>
      </c>
      <c r="U17" s="40"/>
    </row>
    <row r="18" spans="1:21" x14ac:dyDescent="0.3">
      <c r="A18" s="1" t="s">
        <v>4</v>
      </c>
      <c r="B18" s="84" t="s">
        <v>5</v>
      </c>
      <c r="C18" s="1"/>
      <c r="D18" s="37">
        <f>D57</f>
        <v>1239450</v>
      </c>
      <c r="E18" s="37"/>
      <c r="F18" s="32">
        <f>F57</f>
        <v>1309924.3799999999</v>
      </c>
      <c r="G18" s="37"/>
      <c r="H18" s="32">
        <f t="shared" si="0"/>
        <v>-70474.379999999888</v>
      </c>
      <c r="I18" s="37"/>
      <c r="J18" s="37">
        <f>J57</f>
        <v>1337512.9080000001</v>
      </c>
      <c r="K18" s="37">
        <f t="shared" ref="K18:M18" si="5">K57</f>
        <v>0</v>
      </c>
      <c r="L18" s="37">
        <f t="shared" si="5"/>
        <v>27505.24</v>
      </c>
      <c r="M18" s="37">
        <f t="shared" si="5"/>
        <v>1002440.3099999999</v>
      </c>
      <c r="N18" s="37">
        <f>N57</f>
        <v>1323900</v>
      </c>
      <c r="O18" s="1"/>
      <c r="P18" s="45"/>
      <c r="Q18" s="118"/>
      <c r="R18" s="118"/>
      <c r="S18" s="37">
        <f>S57</f>
        <v>1442478</v>
      </c>
      <c r="T18" s="136">
        <f t="shared" si="1"/>
        <v>118578</v>
      </c>
      <c r="U18" s="40"/>
    </row>
    <row r="19" spans="1:21" ht="19.5" thickBot="1" x14ac:dyDescent="0.35">
      <c r="A19" s="1"/>
      <c r="B19" s="84" t="s">
        <v>46</v>
      </c>
      <c r="C19" s="1"/>
      <c r="D19" s="35">
        <f>D88</f>
        <v>322175</v>
      </c>
      <c r="E19" s="35"/>
      <c r="F19" s="36">
        <f>F88</f>
        <v>326254.57</v>
      </c>
      <c r="G19" s="35"/>
      <c r="H19" s="36">
        <f t="shared" si="0"/>
        <v>-4079.570000000007</v>
      </c>
      <c r="I19" s="35"/>
      <c r="J19" s="35">
        <f>J88</f>
        <v>380412.908</v>
      </c>
      <c r="K19" s="35">
        <f t="shared" ref="K19:M19" si="6">K88</f>
        <v>0</v>
      </c>
      <c r="L19" s="35">
        <f t="shared" si="6"/>
        <v>0</v>
      </c>
      <c r="M19" s="35">
        <f t="shared" si="6"/>
        <v>311808.71999999991</v>
      </c>
      <c r="N19" s="35">
        <f>N88</f>
        <v>546469.30000000005</v>
      </c>
      <c r="O19" s="1"/>
      <c r="P19" s="45"/>
      <c r="Q19" s="118"/>
      <c r="R19" s="118"/>
      <c r="S19" s="35">
        <f>S88</f>
        <v>439878</v>
      </c>
      <c r="T19" s="119">
        <f t="shared" si="1"/>
        <v>-106591.30000000005</v>
      </c>
      <c r="U19" s="40"/>
    </row>
    <row r="20" spans="1:21" ht="20.25" thickTop="1" thickBot="1" x14ac:dyDescent="0.35">
      <c r="A20" s="1"/>
      <c r="B20" s="85" t="s">
        <v>41</v>
      </c>
      <c r="C20" s="38"/>
      <c r="D20" s="30">
        <f>SUM(D18:D19)</f>
        <v>1561625</v>
      </c>
      <c r="E20" s="30"/>
      <c r="F20" s="31">
        <f>SUM(F18:F19)</f>
        <v>1636178.95</v>
      </c>
      <c r="G20" s="30"/>
      <c r="H20" s="39">
        <f t="shared" si="0"/>
        <v>-74553.949999999953</v>
      </c>
      <c r="I20" s="30"/>
      <c r="J20" s="30">
        <f>SUM(J18:J19)</f>
        <v>1717925.8160000001</v>
      </c>
      <c r="K20" s="30">
        <f t="shared" ref="K20:M20" si="7">SUM(K18:K19)</f>
        <v>0</v>
      </c>
      <c r="L20" s="30">
        <f t="shared" si="7"/>
        <v>27505.24</v>
      </c>
      <c r="M20" s="30">
        <f t="shared" si="7"/>
        <v>1314249.0299999998</v>
      </c>
      <c r="N20" s="30">
        <f>SUM(N18:N19)</f>
        <v>1870369.3</v>
      </c>
      <c r="O20" s="1"/>
      <c r="P20" s="45"/>
      <c r="Q20" s="118"/>
      <c r="R20" s="118"/>
      <c r="S20" s="30">
        <f>SUM(S18:S19)</f>
        <v>1882356</v>
      </c>
      <c r="T20" s="40">
        <f t="shared" si="1"/>
        <v>11986.699999999953</v>
      </c>
      <c r="U20" s="40"/>
    </row>
    <row r="21" spans="1:21" x14ac:dyDescent="0.3">
      <c r="A21" s="69" t="s">
        <v>66</v>
      </c>
      <c r="B21" s="88"/>
      <c r="C21" s="69"/>
      <c r="D21" s="70"/>
      <c r="E21" s="70"/>
      <c r="F21" s="71"/>
      <c r="G21" s="70"/>
      <c r="H21" s="72">
        <f t="shared" si="0"/>
        <v>0</v>
      </c>
      <c r="I21" s="70"/>
      <c r="J21" s="70"/>
      <c r="K21" s="69"/>
      <c r="L21" s="102"/>
      <c r="M21" s="102"/>
      <c r="N21" s="70"/>
      <c r="O21" s="1"/>
      <c r="P21" s="45"/>
      <c r="Q21" s="118"/>
      <c r="R21" s="118"/>
      <c r="S21" s="70"/>
      <c r="T21" s="137"/>
      <c r="U21" s="40"/>
    </row>
    <row r="22" spans="1:21" x14ac:dyDescent="0.3">
      <c r="A22" s="69" t="s">
        <v>49</v>
      </c>
      <c r="B22" s="89" t="s">
        <v>5</v>
      </c>
      <c r="C22" s="69"/>
      <c r="D22" s="73">
        <f>D10-D18</f>
        <v>-204405</v>
      </c>
      <c r="E22" s="74"/>
      <c r="F22" s="72">
        <v>-366448.74</v>
      </c>
      <c r="G22" s="74"/>
      <c r="H22" s="72">
        <f t="shared" si="0"/>
        <v>162043.74</v>
      </c>
      <c r="I22" s="74"/>
      <c r="J22" s="75">
        <f>J10-J18</f>
        <v>39987.091999999946</v>
      </c>
      <c r="K22" s="75">
        <f>K10-K18</f>
        <v>0</v>
      </c>
      <c r="L22" s="75">
        <f>L10-L18</f>
        <v>-27505.24</v>
      </c>
      <c r="M22" s="75">
        <f>M10-M18</f>
        <v>196276.27000000014</v>
      </c>
      <c r="N22" s="75">
        <f>N10-N18</f>
        <v>149722.90666666673</v>
      </c>
      <c r="O22" s="1"/>
      <c r="P22" s="45"/>
      <c r="Q22" s="118"/>
      <c r="R22" s="118"/>
      <c r="S22" s="75">
        <f>S10-S18</f>
        <v>99022</v>
      </c>
      <c r="T22" s="138">
        <f t="shared" si="1"/>
        <v>-50700.906666666735</v>
      </c>
      <c r="U22" s="40"/>
    </row>
    <row r="23" spans="1:21" ht="19.5" thickBot="1" x14ac:dyDescent="0.35">
      <c r="A23" s="69"/>
      <c r="B23" s="90" t="s">
        <v>6</v>
      </c>
      <c r="C23" s="76"/>
      <c r="D23" s="77">
        <f>D12-D19</f>
        <v>177825</v>
      </c>
      <c r="E23" s="78"/>
      <c r="F23" s="79">
        <v>480000</v>
      </c>
      <c r="G23" s="78"/>
      <c r="H23" s="79">
        <f t="shared" si="0"/>
        <v>-302175</v>
      </c>
      <c r="I23" s="78"/>
      <c r="J23" s="80">
        <f>J17-J19</f>
        <v>88716.571999999986</v>
      </c>
      <c r="K23" s="80">
        <f>K12-K19</f>
        <v>0</v>
      </c>
      <c r="L23" s="80"/>
      <c r="M23" s="80">
        <f>M17-M19</f>
        <v>172354.87000000005</v>
      </c>
      <c r="N23" s="80">
        <f>N17-N19</f>
        <v>157346.08666666667</v>
      </c>
      <c r="O23" s="61"/>
      <c r="P23" s="45"/>
      <c r="Q23" s="118"/>
      <c r="R23" s="118"/>
      <c r="S23" s="80">
        <f>S17-S19</f>
        <v>89251.479999999981</v>
      </c>
      <c r="T23" s="139">
        <f t="shared" si="1"/>
        <v>-68094.606666666688</v>
      </c>
      <c r="U23" s="40"/>
    </row>
    <row r="24" spans="1:21" ht="9.6" customHeight="1" x14ac:dyDescent="0.3">
      <c r="A24" s="1"/>
      <c r="B24" s="84"/>
      <c r="C24" s="1"/>
      <c r="D24" s="17"/>
      <c r="E24" s="17"/>
      <c r="F24" s="18"/>
      <c r="G24" s="17"/>
      <c r="H24" s="18">
        <f t="shared" si="0"/>
        <v>0</v>
      </c>
      <c r="I24" s="17"/>
      <c r="J24" s="17"/>
      <c r="K24" s="1"/>
      <c r="L24" s="19"/>
      <c r="M24" s="19"/>
      <c r="N24" s="17"/>
      <c r="O24" s="1"/>
      <c r="P24" s="45"/>
      <c r="Q24" s="118"/>
      <c r="R24" s="118"/>
      <c r="S24" s="17"/>
      <c r="T24" s="40"/>
      <c r="U24" s="40"/>
    </row>
    <row r="25" spans="1:21" ht="16.899999999999999" customHeight="1" x14ac:dyDescent="0.3">
      <c r="A25" s="1" t="s">
        <v>37</v>
      </c>
      <c r="B25" s="91" t="s">
        <v>7</v>
      </c>
      <c r="C25" s="1"/>
      <c r="D25" s="17"/>
      <c r="E25" s="17"/>
      <c r="F25" s="18"/>
      <c r="G25" s="17"/>
      <c r="H25" s="18">
        <f t="shared" si="0"/>
        <v>0</v>
      </c>
      <c r="I25" s="17"/>
      <c r="J25" s="17"/>
      <c r="K25" s="1"/>
      <c r="L25" s="19"/>
      <c r="M25" s="19"/>
      <c r="N25" s="17"/>
      <c r="O25" s="1"/>
      <c r="P25" s="45"/>
      <c r="Q25" s="118"/>
      <c r="R25" s="118"/>
      <c r="S25" s="17"/>
      <c r="T25" s="40"/>
      <c r="U25" s="40"/>
    </row>
    <row r="26" spans="1:21" ht="24" customHeight="1" x14ac:dyDescent="0.3">
      <c r="A26" s="1"/>
      <c r="B26" s="92" t="s">
        <v>98</v>
      </c>
      <c r="C26" s="1"/>
      <c r="D26" s="17"/>
      <c r="E26" s="17"/>
      <c r="F26" s="18"/>
      <c r="G26" s="17"/>
      <c r="H26" s="18"/>
      <c r="I26" s="17"/>
      <c r="J26" s="17">
        <f>(167239.84*1.15)*0.5</f>
        <v>96162.907999999996</v>
      </c>
      <c r="K26" s="1"/>
      <c r="L26" s="108" t="s">
        <v>99</v>
      </c>
      <c r="M26" s="19">
        <f>89951.11+7495.62+1425.62+14900.33+9799.88+6248.21</f>
        <v>129820.77</v>
      </c>
      <c r="N26" s="17">
        <v>139000</v>
      </c>
      <c r="O26" s="1"/>
      <c r="P26" s="45"/>
      <c r="Q26" s="122"/>
      <c r="R26" s="120"/>
      <c r="S26" s="17">
        <v>127000</v>
      </c>
      <c r="T26" s="40">
        <f t="shared" si="1"/>
        <v>-12000</v>
      </c>
      <c r="U26" s="40">
        <f t="shared" si="2"/>
        <v>10583.333333333334</v>
      </c>
    </row>
    <row r="27" spans="1:21" x14ac:dyDescent="0.3">
      <c r="A27" s="1"/>
      <c r="B27" s="92" t="s">
        <v>40</v>
      </c>
      <c r="C27" s="1"/>
      <c r="D27" s="23"/>
      <c r="E27" s="21"/>
      <c r="F27" s="22"/>
      <c r="G27" s="21"/>
      <c r="H27" s="18">
        <f t="shared" si="0"/>
        <v>0</v>
      </c>
      <c r="I27" s="21"/>
      <c r="J27" s="40">
        <v>1500</v>
      </c>
      <c r="K27" s="41"/>
      <c r="L27" s="42" t="s">
        <v>82</v>
      </c>
      <c r="M27" s="42">
        <v>0</v>
      </c>
      <c r="N27" s="17">
        <v>0</v>
      </c>
      <c r="O27" s="1"/>
      <c r="P27" s="45"/>
      <c r="Q27" s="122"/>
      <c r="R27" s="120"/>
      <c r="S27" s="40">
        <v>1500</v>
      </c>
      <c r="T27" s="40">
        <f t="shared" si="1"/>
        <v>1500</v>
      </c>
      <c r="U27" s="40">
        <f t="shared" si="2"/>
        <v>125</v>
      </c>
    </row>
    <row r="28" spans="1:21" x14ac:dyDescent="0.3">
      <c r="A28" s="1"/>
      <c r="B28" s="92" t="s">
        <v>8</v>
      </c>
      <c r="C28" s="1"/>
      <c r="D28" s="23">
        <v>2500</v>
      </c>
      <c r="E28" s="21"/>
      <c r="F28" s="22">
        <v>2050.7800000000002</v>
      </c>
      <c r="G28" s="21"/>
      <c r="H28" s="18">
        <f t="shared" si="0"/>
        <v>449.2199999999998</v>
      </c>
      <c r="I28" s="21"/>
      <c r="J28" s="40">
        <v>5000</v>
      </c>
      <c r="K28" s="41"/>
      <c r="L28" s="42" t="s">
        <v>81</v>
      </c>
      <c r="M28" s="42">
        <v>4203.6099999999997</v>
      </c>
      <c r="N28" s="17">
        <v>5000</v>
      </c>
      <c r="O28" s="1"/>
      <c r="P28" s="45"/>
      <c r="Q28" s="122"/>
      <c r="R28" s="120"/>
      <c r="S28" s="40">
        <v>5000</v>
      </c>
      <c r="T28" s="40">
        <f t="shared" si="1"/>
        <v>0</v>
      </c>
      <c r="U28" s="40">
        <f t="shared" si="2"/>
        <v>416.66666666666669</v>
      </c>
    </row>
    <row r="29" spans="1:21" ht="19.149999999999999" customHeight="1" x14ac:dyDescent="0.3">
      <c r="A29" s="1"/>
      <c r="B29" s="92" t="s">
        <v>33</v>
      </c>
      <c r="C29" s="1"/>
      <c r="D29" s="23">
        <v>30000</v>
      </c>
      <c r="E29" s="21"/>
      <c r="F29" s="22">
        <v>16453.54</v>
      </c>
      <c r="G29" s="21"/>
      <c r="H29" s="18">
        <f t="shared" si="0"/>
        <v>13546.46</v>
      </c>
      <c r="I29" s="21"/>
      <c r="J29" s="40">
        <v>24000</v>
      </c>
      <c r="K29" s="41"/>
      <c r="L29" s="42"/>
      <c r="M29" s="42">
        <v>20556.59</v>
      </c>
      <c r="N29" s="17">
        <v>22000</v>
      </c>
      <c r="O29" s="28"/>
      <c r="P29" s="45"/>
      <c r="Q29" s="122"/>
      <c r="R29" s="120"/>
      <c r="S29" s="40">
        <v>24000</v>
      </c>
      <c r="T29" s="40">
        <f t="shared" si="1"/>
        <v>2000</v>
      </c>
      <c r="U29" s="40">
        <f t="shared" si="2"/>
        <v>2000</v>
      </c>
    </row>
    <row r="30" spans="1:21" s="60" customFormat="1" x14ac:dyDescent="0.3">
      <c r="A30" s="54"/>
      <c r="B30" s="92" t="s">
        <v>47</v>
      </c>
      <c r="C30" s="54"/>
      <c r="D30" s="23"/>
      <c r="E30" s="55"/>
      <c r="F30" s="56"/>
      <c r="G30" s="55"/>
      <c r="H30" s="57">
        <f t="shared" si="0"/>
        <v>0</v>
      </c>
      <c r="I30" s="55"/>
      <c r="J30" s="40">
        <v>150000</v>
      </c>
      <c r="K30" s="58"/>
      <c r="L30" s="59" t="s">
        <v>104</v>
      </c>
      <c r="M30" s="59">
        <v>112773</v>
      </c>
      <c r="N30" s="17">
        <v>150000</v>
      </c>
      <c r="O30" s="54" t="s">
        <v>62</v>
      </c>
      <c r="P30" s="124"/>
      <c r="Q30" s="123"/>
      <c r="R30" s="121"/>
      <c r="S30" s="40">
        <v>165000</v>
      </c>
      <c r="T30" s="40">
        <f t="shared" si="1"/>
        <v>15000</v>
      </c>
      <c r="U30" s="40">
        <f t="shared" si="2"/>
        <v>13750</v>
      </c>
    </row>
    <row r="31" spans="1:21" x14ac:dyDescent="0.3">
      <c r="A31" s="1"/>
      <c r="B31" s="92" t="s">
        <v>9</v>
      </c>
      <c r="C31" s="1"/>
      <c r="D31" s="23">
        <v>20000</v>
      </c>
      <c r="E31" s="21"/>
      <c r="F31" s="22">
        <v>19996.32</v>
      </c>
      <c r="G31" s="21"/>
      <c r="H31" s="18">
        <f t="shared" si="0"/>
        <v>3.680000000000291</v>
      </c>
      <c r="I31" s="21"/>
      <c r="J31" s="40">
        <v>10000</v>
      </c>
      <c r="K31" s="41"/>
      <c r="L31" s="42" t="s">
        <v>82</v>
      </c>
      <c r="M31" s="42">
        <v>18130.47</v>
      </c>
      <c r="N31" s="17">
        <v>20000</v>
      </c>
      <c r="O31" s="1"/>
      <c r="P31" s="45"/>
      <c r="Q31" s="122"/>
      <c r="R31" s="120"/>
      <c r="S31" s="40">
        <v>15000</v>
      </c>
      <c r="T31" s="40">
        <f t="shared" si="1"/>
        <v>-5000</v>
      </c>
      <c r="U31" s="40">
        <f t="shared" si="2"/>
        <v>1250</v>
      </c>
    </row>
    <row r="32" spans="1:21" ht="30.6" customHeight="1" x14ac:dyDescent="0.3">
      <c r="A32" s="1"/>
      <c r="B32" s="92" t="s">
        <v>10</v>
      </c>
      <c r="C32" s="1"/>
      <c r="D32" s="23">
        <v>200</v>
      </c>
      <c r="E32" s="21"/>
      <c r="F32" s="22">
        <v>2033.12</v>
      </c>
      <c r="G32" s="21"/>
      <c r="H32" s="18">
        <f t="shared" si="0"/>
        <v>-1833.12</v>
      </c>
      <c r="I32" s="21"/>
      <c r="J32" s="40">
        <v>1000</v>
      </c>
      <c r="K32" s="41"/>
      <c r="L32" s="115"/>
      <c r="M32" s="115">
        <f>298.86+1800.26</f>
        <v>2099.12</v>
      </c>
      <c r="N32" s="17">
        <v>2200</v>
      </c>
      <c r="O32" s="1"/>
      <c r="P32" s="45"/>
      <c r="Q32" s="122"/>
      <c r="R32" s="120"/>
      <c r="S32" s="40">
        <v>1000</v>
      </c>
      <c r="T32" s="40">
        <f t="shared" si="1"/>
        <v>-1200</v>
      </c>
      <c r="U32" s="40">
        <f t="shared" si="2"/>
        <v>83.333333333333329</v>
      </c>
    </row>
    <row r="33" spans="1:22" x14ac:dyDescent="0.3">
      <c r="A33" s="1"/>
      <c r="B33" s="92" t="s">
        <v>11</v>
      </c>
      <c r="C33" s="1"/>
      <c r="D33" s="23">
        <v>12000</v>
      </c>
      <c r="E33" s="21"/>
      <c r="F33" s="22">
        <v>5314.4</v>
      </c>
      <c r="G33" s="21"/>
      <c r="H33" s="18">
        <f t="shared" si="0"/>
        <v>6685.6</v>
      </c>
      <c r="I33" s="21"/>
      <c r="J33" s="40">
        <v>2000</v>
      </c>
      <c r="K33" s="41"/>
      <c r="L33" s="42"/>
      <c r="M33" s="42">
        <v>1052.1600000000001</v>
      </c>
      <c r="N33" s="17">
        <v>1500</v>
      </c>
      <c r="O33" s="1"/>
      <c r="P33" s="45"/>
      <c r="Q33" s="122"/>
      <c r="R33" s="120"/>
      <c r="S33" s="40">
        <v>2000</v>
      </c>
      <c r="T33" s="40">
        <f t="shared" si="1"/>
        <v>500</v>
      </c>
      <c r="U33" s="40">
        <f t="shared" si="2"/>
        <v>166.66666666666666</v>
      </c>
    </row>
    <row r="34" spans="1:22" ht="28.9" customHeight="1" x14ac:dyDescent="0.3">
      <c r="A34" s="1"/>
      <c r="B34" s="92" t="s">
        <v>12</v>
      </c>
      <c r="C34" s="1"/>
      <c r="D34" s="23">
        <v>50000</v>
      </c>
      <c r="E34" s="21"/>
      <c r="F34" s="22">
        <v>17820.560000000001</v>
      </c>
      <c r="G34" s="21"/>
      <c r="H34" s="18">
        <f t="shared" si="0"/>
        <v>32179.439999999999</v>
      </c>
      <c r="I34" s="21"/>
      <c r="J34" s="40">
        <v>50000</v>
      </c>
      <c r="K34" s="41"/>
      <c r="L34" s="115">
        <f>27505.24</f>
        <v>27505.24</v>
      </c>
      <c r="M34" s="113">
        <v>50133.58</v>
      </c>
      <c r="N34" s="17">
        <v>60000</v>
      </c>
      <c r="O34" s="1"/>
      <c r="P34" s="45"/>
      <c r="Q34" s="122"/>
      <c r="R34" s="120" t="s">
        <v>118</v>
      </c>
      <c r="S34" s="40">
        <v>60000</v>
      </c>
      <c r="T34" s="40">
        <f t="shared" si="1"/>
        <v>0</v>
      </c>
      <c r="U34" s="40">
        <f t="shared" si="2"/>
        <v>5000</v>
      </c>
    </row>
    <row r="35" spans="1:22" x14ac:dyDescent="0.3">
      <c r="A35" s="1"/>
      <c r="B35" s="92" t="s">
        <v>13</v>
      </c>
      <c r="C35" s="1"/>
      <c r="D35" s="23">
        <v>8500</v>
      </c>
      <c r="E35" s="21"/>
      <c r="F35" s="22">
        <v>15823.68</v>
      </c>
      <c r="G35" s="21"/>
      <c r="H35" s="18">
        <f t="shared" si="0"/>
        <v>-7323.68</v>
      </c>
      <c r="I35" s="21"/>
      <c r="J35" s="40">
        <v>2000</v>
      </c>
      <c r="K35" s="41"/>
      <c r="L35" s="42" t="s">
        <v>94</v>
      </c>
      <c r="M35" s="42">
        <v>1473.25</v>
      </c>
      <c r="N35" s="17">
        <v>1500</v>
      </c>
      <c r="O35" s="1"/>
      <c r="P35" s="45"/>
      <c r="Q35" s="122"/>
      <c r="R35" s="120"/>
      <c r="S35" s="40">
        <v>2000</v>
      </c>
      <c r="T35" s="40">
        <f t="shared" si="1"/>
        <v>500</v>
      </c>
      <c r="U35" s="40">
        <f t="shared" si="2"/>
        <v>166.66666666666666</v>
      </c>
    </row>
    <row r="36" spans="1:22" x14ac:dyDescent="0.3">
      <c r="A36" s="1"/>
      <c r="B36" s="92" t="s">
        <v>93</v>
      </c>
      <c r="C36" s="1"/>
      <c r="D36" s="23"/>
      <c r="E36" s="21"/>
      <c r="F36" s="22"/>
      <c r="G36" s="21"/>
      <c r="H36" s="18"/>
      <c r="I36" s="21"/>
      <c r="J36" s="40">
        <v>10000</v>
      </c>
      <c r="K36" s="41"/>
      <c r="L36" s="42" t="s">
        <v>87</v>
      </c>
      <c r="M36" s="42">
        <v>3638.46</v>
      </c>
      <c r="N36" s="17">
        <v>3700</v>
      </c>
      <c r="O36" s="1"/>
      <c r="P36" s="45"/>
      <c r="Q36" s="122"/>
      <c r="R36" s="120"/>
      <c r="S36" s="40">
        <v>10000</v>
      </c>
      <c r="T36" s="40">
        <f t="shared" si="1"/>
        <v>6300</v>
      </c>
      <c r="U36" s="40">
        <f t="shared" si="2"/>
        <v>833.33333333333337</v>
      </c>
    </row>
    <row r="37" spans="1:22" x14ac:dyDescent="0.3">
      <c r="A37" s="1"/>
      <c r="B37" s="92" t="s">
        <v>14</v>
      </c>
      <c r="C37" s="1"/>
      <c r="D37" s="23">
        <v>25000</v>
      </c>
      <c r="E37" s="21"/>
      <c r="F37" s="22">
        <v>32876.85</v>
      </c>
      <c r="G37" s="21"/>
      <c r="H37" s="18">
        <f t="shared" si="0"/>
        <v>-7876.8499999999985</v>
      </c>
      <c r="I37" s="21"/>
      <c r="J37" s="40">
        <v>30000</v>
      </c>
      <c r="K37" s="41"/>
      <c r="L37" s="42" t="s">
        <v>103</v>
      </c>
      <c r="M37" s="42">
        <v>32483.63</v>
      </c>
      <c r="N37" s="17">
        <v>33000</v>
      </c>
      <c r="O37" s="1"/>
      <c r="P37" s="45"/>
      <c r="Q37" s="122"/>
      <c r="R37" s="120"/>
      <c r="S37" s="40">
        <v>30000</v>
      </c>
      <c r="T37" s="40">
        <f t="shared" si="1"/>
        <v>-3000</v>
      </c>
      <c r="U37" s="40">
        <f t="shared" si="2"/>
        <v>2500</v>
      </c>
      <c r="V37" s="3" t="s">
        <v>141</v>
      </c>
    </row>
    <row r="38" spans="1:22" x14ac:dyDescent="0.3">
      <c r="A38" s="1"/>
      <c r="B38" s="93" t="s">
        <v>15</v>
      </c>
      <c r="C38" s="1"/>
      <c r="D38" s="23">
        <v>1000</v>
      </c>
      <c r="E38" s="21"/>
      <c r="F38" s="22">
        <v>628.09</v>
      </c>
      <c r="G38" s="21"/>
      <c r="H38" s="18">
        <f t="shared" si="0"/>
        <v>371.90999999999997</v>
      </c>
      <c r="I38" s="21"/>
      <c r="J38" s="40">
        <v>1000</v>
      </c>
      <c r="K38" s="41"/>
      <c r="L38" s="42" t="s">
        <v>82</v>
      </c>
      <c r="M38" s="42">
        <v>1434.12</v>
      </c>
      <c r="N38" s="17">
        <v>1400</v>
      </c>
      <c r="O38" s="1"/>
      <c r="P38" s="45"/>
      <c r="Q38" s="122"/>
      <c r="R38" s="120"/>
      <c r="S38" s="40">
        <v>1000</v>
      </c>
      <c r="T38" s="40">
        <f t="shared" si="1"/>
        <v>-400</v>
      </c>
      <c r="U38" s="40">
        <f t="shared" si="2"/>
        <v>83.333333333333329</v>
      </c>
    </row>
    <row r="39" spans="1:22" x14ac:dyDescent="0.3">
      <c r="A39" s="1"/>
      <c r="B39" s="92" t="s">
        <v>16</v>
      </c>
      <c r="C39" s="1"/>
      <c r="D39" s="23">
        <v>2500</v>
      </c>
      <c r="E39" s="21"/>
      <c r="F39" s="22">
        <v>687.51</v>
      </c>
      <c r="G39" s="21"/>
      <c r="H39" s="18">
        <f t="shared" si="0"/>
        <v>1812.49</v>
      </c>
      <c r="I39" s="21"/>
      <c r="J39" s="40">
        <v>4000</v>
      </c>
      <c r="K39" s="41"/>
      <c r="L39" s="42" t="s">
        <v>83</v>
      </c>
      <c r="M39" s="42">
        <f>3280.59+3498.21</f>
        <v>6778.8</v>
      </c>
      <c r="N39" s="17">
        <v>8000</v>
      </c>
      <c r="O39" s="1"/>
      <c r="P39" s="45"/>
      <c r="Q39" s="122"/>
      <c r="R39" s="120"/>
      <c r="S39" s="40">
        <v>8000</v>
      </c>
      <c r="T39" s="40">
        <f t="shared" si="1"/>
        <v>0</v>
      </c>
      <c r="U39" s="40">
        <f t="shared" si="2"/>
        <v>666.66666666666663</v>
      </c>
      <c r="V39" s="3" t="s">
        <v>133</v>
      </c>
    </row>
    <row r="40" spans="1:22" x14ac:dyDescent="0.3">
      <c r="A40" s="1"/>
      <c r="B40" s="92" t="s">
        <v>17</v>
      </c>
      <c r="C40" s="1"/>
      <c r="D40" s="23">
        <v>20000</v>
      </c>
      <c r="E40" s="21"/>
      <c r="F40" s="22">
        <v>11400</v>
      </c>
      <c r="G40" s="21"/>
      <c r="H40" s="18">
        <f t="shared" si="0"/>
        <v>8600</v>
      </c>
      <c r="I40" s="21"/>
      <c r="J40" s="40">
        <v>10000</v>
      </c>
      <c r="K40" s="41"/>
      <c r="L40" s="42" t="s">
        <v>90</v>
      </c>
      <c r="M40" s="42">
        <v>10303.75</v>
      </c>
      <c r="N40" s="17">
        <v>13000</v>
      </c>
      <c r="O40" s="1"/>
      <c r="P40" s="45"/>
      <c r="Q40" s="122"/>
      <c r="R40" s="120"/>
      <c r="S40" s="40">
        <v>14000</v>
      </c>
      <c r="T40" s="40">
        <f t="shared" si="1"/>
        <v>1000</v>
      </c>
      <c r="U40" s="40">
        <f t="shared" si="2"/>
        <v>1166.6666666666667</v>
      </c>
    </row>
    <row r="41" spans="1:22" x14ac:dyDescent="0.3">
      <c r="A41" s="1"/>
      <c r="B41" s="92" t="s">
        <v>18</v>
      </c>
      <c r="C41" s="1"/>
      <c r="D41" s="23">
        <v>600</v>
      </c>
      <c r="E41" s="21"/>
      <c r="F41" s="22">
        <v>751.37</v>
      </c>
      <c r="G41" s="21"/>
      <c r="H41" s="18">
        <f t="shared" si="0"/>
        <v>-151.37</v>
      </c>
      <c r="I41" s="21"/>
      <c r="J41" s="40">
        <v>1200</v>
      </c>
      <c r="K41" s="41"/>
      <c r="L41" s="112" t="s">
        <v>112</v>
      </c>
      <c r="M41" s="59">
        <v>1159.33</v>
      </c>
      <c r="N41" s="17">
        <v>1200</v>
      </c>
      <c r="O41" s="1"/>
      <c r="P41" s="45"/>
      <c r="Q41" s="122"/>
      <c r="R41" s="120"/>
      <c r="S41" s="40">
        <v>1200</v>
      </c>
      <c r="T41" s="40">
        <f t="shared" si="1"/>
        <v>0</v>
      </c>
      <c r="U41" s="40">
        <f t="shared" si="2"/>
        <v>100</v>
      </c>
    </row>
    <row r="42" spans="1:22" x14ac:dyDescent="0.3">
      <c r="A42" s="1"/>
      <c r="B42" s="92" t="s">
        <v>19</v>
      </c>
      <c r="C42" s="1"/>
      <c r="D42" s="23">
        <v>0</v>
      </c>
      <c r="E42" s="21"/>
      <c r="F42" s="22">
        <v>82080.3</v>
      </c>
      <c r="G42" s="21"/>
      <c r="H42" s="18">
        <f t="shared" si="0"/>
        <v>-82080.3</v>
      </c>
      <c r="I42" s="21"/>
      <c r="J42" s="40">
        <v>15000</v>
      </c>
      <c r="K42" s="41"/>
      <c r="L42" s="112" t="s">
        <v>114</v>
      </c>
      <c r="M42" s="59">
        <v>21580.43</v>
      </c>
      <c r="N42" s="17">
        <v>25000</v>
      </c>
      <c r="O42" s="1"/>
      <c r="P42" s="45"/>
      <c r="Q42" s="122"/>
      <c r="R42" s="120"/>
      <c r="S42" s="40">
        <v>20000</v>
      </c>
      <c r="T42" s="40">
        <f t="shared" si="1"/>
        <v>-5000</v>
      </c>
      <c r="U42" s="40">
        <f t="shared" si="2"/>
        <v>1666.6666666666667</v>
      </c>
    </row>
    <row r="43" spans="1:22" ht="35.25" customHeight="1" x14ac:dyDescent="0.3">
      <c r="A43" s="1"/>
      <c r="B43" s="92" t="s">
        <v>20</v>
      </c>
      <c r="C43" s="1"/>
      <c r="D43" s="23">
        <v>10000</v>
      </c>
      <c r="E43" s="21"/>
      <c r="F43" s="22">
        <v>20022.43</v>
      </c>
      <c r="G43" s="21"/>
      <c r="H43" s="18">
        <f t="shared" si="0"/>
        <v>-10022.43</v>
      </c>
      <c r="I43" s="21"/>
      <c r="J43" s="40">
        <v>15000</v>
      </c>
      <c r="K43" s="41"/>
      <c r="L43" s="115"/>
      <c r="M43" s="113">
        <v>31457.78</v>
      </c>
      <c r="N43" s="17">
        <v>32000</v>
      </c>
      <c r="O43" s="1"/>
      <c r="P43" s="45"/>
      <c r="Q43" s="122"/>
      <c r="R43" s="120"/>
      <c r="S43" s="40">
        <v>15000</v>
      </c>
      <c r="T43" s="40">
        <f t="shared" si="1"/>
        <v>-17000</v>
      </c>
      <c r="U43" s="40">
        <f t="shared" si="2"/>
        <v>1250</v>
      </c>
      <c r="V43" s="154"/>
    </row>
    <row r="44" spans="1:22" x14ac:dyDescent="0.3">
      <c r="A44" s="1"/>
      <c r="B44" s="93" t="s">
        <v>22</v>
      </c>
      <c r="C44" s="1"/>
      <c r="D44" s="23">
        <v>5000</v>
      </c>
      <c r="E44" s="21"/>
      <c r="F44" s="22"/>
      <c r="G44" s="21"/>
      <c r="H44" s="18">
        <f t="shared" si="0"/>
        <v>5000</v>
      </c>
      <c r="I44" s="21"/>
      <c r="J44" s="40">
        <v>0</v>
      </c>
      <c r="K44" s="41"/>
      <c r="L44" s="42" t="s">
        <v>82</v>
      </c>
      <c r="M44" s="42">
        <v>0</v>
      </c>
      <c r="N44" s="17">
        <f t="shared" ref="N44" si="8">M44+(U44*8)</f>
        <v>0</v>
      </c>
      <c r="O44" s="1"/>
      <c r="P44" s="45"/>
      <c r="Q44" s="122"/>
      <c r="R44" s="120"/>
      <c r="S44" s="40">
        <v>0</v>
      </c>
      <c r="T44" s="40">
        <f t="shared" si="1"/>
        <v>0</v>
      </c>
      <c r="U44" s="40">
        <f t="shared" si="2"/>
        <v>0</v>
      </c>
    </row>
    <row r="45" spans="1:22" x14ac:dyDescent="0.3">
      <c r="A45" s="1"/>
      <c r="B45" s="93" t="s">
        <v>23</v>
      </c>
      <c r="C45" s="1"/>
      <c r="D45" s="23">
        <v>15000</v>
      </c>
      <c r="E45" s="21"/>
      <c r="F45" s="22">
        <v>74572.5</v>
      </c>
      <c r="G45" s="21"/>
      <c r="H45" s="18">
        <f t="shared" si="0"/>
        <v>-59572.5</v>
      </c>
      <c r="I45" s="21"/>
      <c r="J45" s="40">
        <v>25000</v>
      </c>
      <c r="K45" s="41"/>
      <c r="L45" s="112" t="s">
        <v>108</v>
      </c>
      <c r="M45" s="42">
        <f>35118+2750</f>
        <v>37868</v>
      </c>
      <c r="N45" s="17">
        <v>40000</v>
      </c>
      <c r="O45" s="1"/>
      <c r="P45" s="45"/>
      <c r="Q45" s="122"/>
      <c r="R45" s="120"/>
      <c r="S45" s="40">
        <v>40000</v>
      </c>
      <c r="T45" s="40">
        <f t="shared" si="1"/>
        <v>0</v>
      </c>
      <c r="U45" s="40">
        <f t="shared" si="2"/>
        <v>3333.3333333333335</v>
      </c>
    </row>
    <row r="46" spans="1:22" x14ac:dyDescent="0.3">
      <c r="A46" s="1"/>
      <c r="B46" s="93" t="s">
        <v>120</v>
      </c>
      <c r="C46" s="1"/>
      <c r="D46" s="23"/>
      <c r="E46" s="21"/>
      <c r="F46" s="22"/>
      <c r="G46" s="21"/>
      <c r="H46" s="18"/>
      <c r="I46" s="21"/>
      <c r="J46" s="40">
        <v>70000</v>
      </c>
      <c r="K46" s="41"/>
      <c r="L46" s="112"/>
      <c r="M46" s="42">
        <v>0</v>
      </c>
      <c r="N46" s="17">
        <v>0</v>
      </c>
      <c r="O46" s="1"/>
      <c r="P46" s="45"/>
      <c r="Q46" s="122"/>
      <c r="R46" s="120"/>
      <c r="S46" s="40">
        <v>70000</v>
      </c>
      <c r="T46" s="40">
        <f t="shared" si="1"/>
        <v>70000</v>
      </c>
      <c r="U46" s="40">
        <f t="shared" si="2"/>
        <v>5833.333333333333</v>
      </c>
      <c r="V46" s="3" t="s">
        <v>142</v>
      </c>
    </row>
    <row r="47" spans="1:22" x14ac:dyDescent="0.3">
      <c r="A47" s="1"/>
      <c r="B47" s="93" t="s">
        <v>24</v>
      </c>
      <c r="C47" s="1"/>
      <c r="D47" s="23">
        <v>5000</v>
      </c>
      <c r="E47" s="21"/>
      <c r="F47" s="22">
        <v>7989</v>
      </c>
      <c r="G47" s="21"/>
      <c r="H47" s="18">
        <f t="shared" si="0"/>
        <v>-2989</v>
      </c>
      <c r="I47" s="21"/>
      <c r="J47" s="40">
        <v>1000</v>
      </c>
      <c r="K47" s="41"/>
      <c r="L47" s="42" t="s">
        <v>84</v>
      </c>
      <c r="M47" s="42">
        <v>0</v>
      </c>
      <c r="N47" s="17">
        <v>0</v>
      </c>
      <c r="O47" s="1" t="s">
        <v>56</v>
      </c>
      <c r="P47" s="45"/>
      <c r="Q47" s="122"/>
      <c r="R47" s="120"/>
      <c r="S47" s="40">
        <v>1000</v>
      </c>
      <c r="T47" s="40">
        <f t="shared" si="1"/>
        <v>1000</v>
      </c>
      <c r="U47" s="40">
        <f t="shared" si="2"/>
        <v>83.333333333333329</v>
      </c>
    </row>
    <row r="48" spans="1:22" ht="19.899999999999999" customHeight="1" x14ac:dyDescent="0.3">
      <c r="A48" s="1"/>
      <c r="B48" s="93" t="s">
        <v>25</v>
      </c>
      <c r="C48" s="1"/>
      <c r="D48" s="23">
        <v>250</v>
      </c>
      <c r="E48" s="21"/>
      <c r="F48" s="22"/>
      <c r="G48" s="21"/>
      <c r="H48" s="18">
        <f t="shared" si="0"/>
        <v>250</v>
      </c>
      <c r="I48" s="21"/>
      <c r="J48" s="40">
        <v>250</v>
      </c>
      <c r="K48" s="41"/>
      <c r="L48" s="42" t="s">
        <v>85</v>
      </c>
      <c r="M48" s="42">
        <v>0</v>
      </c>
      <c r="N48" s="17">
        <v>0</v>
      </c>
      <c r="O48" s="1"/>
      <c r="P48" s="45"/>
      <c r="Q48" s="122"/>
      <c r="R48" s="120"/>
      <c r="S48" s="40">
        <v>250</v>
      </c>
      <c r="T48" s="40">
        <f t="shared" si="1"/>
        <v>250</v>
      </c>
      <c r="U48" s="40">
        <f t="shared" si="2"/>
        <v>20.833333333333332</v>
      </c>
    </row>
    <row r="49" spans="1:22" x14ac:dyDescent="0.3">
      <c r="A49" s="1"/>
      <c r="B49" s="93" t="s">
        <v>26</v>
      </c>
      <c r="C49" s="1"/>
      <c r="D49" s="23">
        <v>10000</v>
      </c>
      <c r="E49" s="21"/>
      <c r="F49" s="22">
        <v>4090.16</v>
      </c>
      <c r="G49" s="21"/>
      <c r="H49" s="18">
        <f t="shared" si="0"/>
        <v>5909.84</v>
      </c>
      <c r="I49" s="21"/>
      <c r="J49" s="40">
        <v>9000</v>
      </c>
      <c r="K49" s="41"/>
      <c r="L49" s="107" t="s">
        <v>79</v>
      </c>
      <c r="M49" s="42">
        <v>3472.5</v>
      </c>
      <c r="N49" s="17">
        <v>4000</v>
      </c>
      <c r="O49" s="1"/>
      <c r="P49" s="45"/>
      <c r="Q49" s="122"/>
      <c r="R49" s="120"/>
      <c r="S49" s="40">
        <v>5000</v>
      </c>
      <c r="T49" s="40">
        <f t="shared" si="1"/>
        <v>1000</v>
      </c>
      <c r="U49" s="40">
        <f t="shared" si="2"/>
        <v>416.66666666666669</v>
      </c>
    </row>
    <row r="50" spans="1:22" x14ac:dyDescent="0.3">
      <c r="A50" s="1"/>
      <c r="B50" s="92" t="s">
        <v>27</v>
      </c>
      <c r="C50" s="1"/>
      <c r="D50" s="23">
        <v>500</v>
      </c>
      <c r="E50" s="21"/>
      <c r="F50" s="22">
        <v>34.33</v>
      </c>
      <c r="G50" s="21"/>
      <c r="H50" s="18">
        <f t="shared" si="0"/>
        <v>465.67</v>
      </c>
      <c r="I50" s="21"/>
      <c r="J50" s="40">
        <v>3000</v>
      </c>
      <c r="K50" s="41"/>
      <c r="L50" s="42" t="s">
        <v>86</v>
      </c>
      <c r="M50" s="42">
        <v>1130.18</v>
      </c>
      <c r="N50" s="17">
        <v>1500</v>
      </c>
      <c r="O50" s="1"/>
      <c r="P50" s="45"/>
      <c r="Q50" s="122"/>
      <c r="R50" s="120"/>
      <c r="S50" s="40">
        <v>2000</v>
      </c>
      <c r="T50" s="40">
        <f t="shared" si="1"/>
        <v>500</v>
      </c>
      <c r="U50" s="40">
        <f t="shared" si="2"/>
        <v>166.66666666666666</v>
      </c>
    </row>
    <row r="51" spans="1:22" x14ac:dyDescent="0.3">
      <c r="A51" s="1"/>
      <c r="B51" s="92" t="s">
        <v>28</v>
      </c>
      <c r="C51" s="1"/>
      <c r="D51" s="23">
        <v>75000</v>
      </c>
      <c r="E51" s="21"/>
      <c r="F51" s="22">
        <v>22530.07</v>
      </c>
      <c r="G51" s="21"/>
      <c r="H51" s="18">
        <f t="shared" si="0"/>
        <v>52469.93</v>
      </c>
      <c r="I51" s="21"/>
      <c r="J51" s="40">
        <v>15000</v>
      </c>
      <c r="K51" s="41"/>
      <c r="L51" s="42" t="s">
        <v>80</v>
      </c>
      <c r="M51" s="42">
        <v>19903.43</v>
      </c>
      <c r="N51" s="17">
        <v>23000</v>
      </c>
      <c r="O51" s="1" t="s">
        <v>57</v>
      </c>
      <c r="P51" s="45"/>
      <c r="Q51" s="122"/>
      <c r="R51" s="120"/>
      <c r="S51" s="40">
        <v>20000</v>
      </c>
      <c r="T51" s="40">
        <f t="shared" si="1"/>
        <v>-3000</v>
      </c>
      <c r="U51" s="40">
        <f t="shared" si="2"/>
        <v>1666.6666666666667</v>
      </c>
    </row>
    <row r="52" spans="1:22" x14ac:dyDescent="0.3">
      <c r="A52" s="1"/>
      <c r="B52" s="92" t="s">
        <v>29</v>
      </c>
      <c r="C52" s="1"/>
      <c r="D52" s="23">
        <v>15000</v>
      </c>
      <c r="E52" s="21"/>
      <c r="F52" s="22">
        <v>17988.89</v>
      </c>
      <c r="G52" s="21"/>
      <c r="H52" s="18">
        <f t="shared" si="0"/>
        <v>-2988.8899999999994</v>
      </c>
      <c r="I52" s="21"/>
      <c r="J52" s="40">
        <v>5000</v>
      </c>
      <c r="K52" s="41"/>
      <c r="L52" s="42" t="s">
        <v>87</v>
      </c>
      <c r="M52" s="42">
        <v>4703.9399999999996</v>
      </c>
      <c r="N52" s="17">
        <v>5500</v>
      </c>
      <c r="O52" s="1" t="s">
        <v>50</v>
      </c>
      <c r="P52" s="45"/>
      <c r="Q52" s="122"/>
      <c r="R52" s="120"/>
      <c r="S52" s="40">
        <v>5000</v>
      </c>
      <c r="T52" s="40">
        <f t="shared" si="1"/>
        <v>-500</v>
      </c>
      <c r="U52" s="40">
        <f t="shared" si="2"/>
        <v>416.66666666666669</v>
      </c>
    </row>
    <row r="53" spans="1:22" s="60" customFormat="1" x14ac:dyDescent="0.3">
      <c r="A53" s="54"/>
      <c r="B53" s="92" t="s">
        <v>30</v>
      </c>
      <c r="C53" s="54"/>
      <c r="D53" s="23">
        <v>800000</v>
      </c>
      <c r="E53" s="55"/>
      <c r="F53" s="56">
        <v>954780.48</v>
      </c>
      <c r="G53" s="55"/>
      <c r="H53" s="57">
        <f t="shared" si="0"/>
        <v>-154780.47999999998</v>
      </c>
      <c r="I53" s="55"/>
      <c r="J53" s="40">
        <v>600000</v>
      </c>
      <c r="K53" s="58"/>
      <c r="L53" s="59" t="s">
        <v>95</v>
      </c>
      <c r="M53" s="59">
        <v>486283.41</v>
      </c>
      <c r="N53" s="17">
        <v>550000</v>
      </c>
      <c r="O53" s="54" t="s">
        <v>54</v>
      </c>
      <c r="P53" s="124"/>
      <c r="Q53" s="123"/>
      <c r="R53" s="121"/>
      <c r="S53" s="40">
        <v>600000</v>
      </c>
      <c r="T53" s="40">
        <f t="shared" si="1"/>
        <v>50000</v>
      </c>
      <c r="U53" s="40">
        <f t="shared" si="2"/>
        <v>50000</v>
      </c>
    </row>
    <row r="54" spans="1:22" s="60" customFormat="1" x14ac:dyDescent="0.3">
      <c r="A54" s="54"/>
      <c r="B54" s="94" t="s">
        <v>131</v>
      </c>
      <c r="C54" s="43"/>
      <c r="D54" s="23"/>
      <c r="E54" s="21"/>
      <c r="F54" s="22"/>
      <c r="G54" s="21"/>
      <c r="H54" s="18"/>
      <c r="I54" s="21"/>
      <c r="J54" s="109"/>
      <c r="K54" s="41"/>
      <c r="L54" s="110" t="s">
        <v>105</v>
      </c>
      <c r="M54" s="42"/>
      <c r="N54" s="17"/>
      <c r="O54" s="54"/>
      <c r="P54" s="124"/>
      <c r="Q54" s="123"/>
      <c r="R54" s="121"/>
      <c r="S54" s="109">
        <f>1344*12</f>
        <v>16128</v>
      </c>
      <c r="T54" s="40">
        <f t="shared" si="1"/>
        <v>16128</v>
      </c>
      <c r="U54" s="40">
        <f t="shared" si="2"/>
        <v>1344</v>
      </c>
      <c r="V54" s="60" t="s">
        <v>137</v>
      </c>
    </row>
    <row r="55" spans="1:22" ht="19.5" thickBot="1" x14ac:dyDescent="0.35">
      <c r="A55" s="1"/>
      <c r="B55" s="94" t="s">
        <v>31</v>
      </c>
      <c r="C55" s="1"/>
      <c r="D55" s="26">
        <v>131400</v>
      </c>
      <c r="E55" s="24"/>
      <c r="F55" s="25"/>
      <c r="G55" s="24"/>
      <c r="H55" s="25">
        <f t="shared" si="0"/>
        <v>131400</v>
      </c>
      <c r="I55" s="24"/>
      <c r="J55" s="109">
        <v>131400</v>
      </c>
      <c r="K55" s="41"/>
      <c r="L55" s="42" t="s">
        <v>88</v>
      </c>
      <c r="M55" s="42"/>
      <c r="N55" s="17">
        <v>131400</v>
      </c>
      <c r="O55" s="1" t="s">
        <v>53</v>
      </c>
      <c r="P55" s="45"/>
      <c r="Q55" s="122"/>
      <c r="R55" s="120"/>
      <c r="S55" s="109">
        <v>131400</v>
      </c>
      <c r="T55" s="40">
        <f t="shared" si="1"/>
        <v>0</v>
      </c>
      <c r="U55" s="40">
        <f t="shared" si="2"/>
        <v>10950</v>
      </c>
    </row>
    <row r="56" spans="1:22" ht="20.25" thickTop="1" thickBot="1" x14ac:dyDescent="0.35">
      <c r="A56" s="1"/>
      <c r="B56" s="134" t="s">
        <v>101</v>
      </c>
      <c r="C56" s="41"/>
      <c r="D56" s="23"/>
      <c r="E56" s="21"/>
      <c r="F56" s="22"/>
      <c r="G56" s="21"/>
      <c r="H56" s="22"/>
      <c r="I56" s="21"/>
      <c r="J56" s="109">
        <v>50000</v>
      </c>
      <c r="K56" s="41"/>
      <c r="L56" s="42"/>
      <c r="M56" s="42"/>
      <c r="N56" s="21">
        <v>50000</v>
      </c>
      <c r="O56" s="1"/>
      <c r="P56" s="45"/>
      <c r="Q56" s="122"/>
      <c r="R56" s="120"/>
      <c r="S56" s="109">
        <v>50000</v>
      </c>
      <c r="T56" s="40">
        <f t="shared" si="1"/>
        <v>0</v>
      </c>
      <c r="U56" s="40">
        <f t="shared" si="2"/>
        <v>4166.666666666667</v>
      </c>
    </row>
    <row r="57" spans="1:22" ht="19.5" thickBot="1" x14ac:dyDescent="0.35">
      <c r="A57" s="1"/>
      <c r="B57" s="126" t="s">
        <v>32</v>
      </c>
      <c r="C57" s="135"/>
      <c r="D57" s="128">
        <f>SUM(D27:D55)</f>
        <v>1239450</v>
      </c>
      <c r="E57" s="129"/>
      <c r="F57" s="130">
        <f>SUM(F27:F55)</f>
        <v>1309924.3799999999</v>
      </c>
      <c r="G57" s="131"/>
      <c r="H57" s="130">
        <f t="shared" si="0"/>
        <v>-70474.379999999888</v>
      </c>
      <c r="I57" s="129"/>
      <c r="J57" s="132">
        <f>SUM(J26:J56)</f>
        <v>1337512.9080000001</v>
      </c>
      <c r="K57" s="132">
        <f>SUM(K27:K55)</f>
        <v>0</v>
      </c>
      <c r="L57" s="132">
        <f>SUM(L27:L55)</f>
        <v>27505.24</v>
      </c>
      <c r="M57" s="132">
        <f>SUM(M26:M55)</f>
        <v>1002440.3099999999</v>
      </c>
      <c r="N57" s="132">
        <f>SUM(N26:N56)</f>
        <v>1323900</v>
      </c>
      <c r="O57" s="1"/>
      <c r="P57" s="45"/>
      <c r="Q57" s="118"/>
      <c r="R57" s="118"/>
      <c r="S57" s="132">
        <f>SUM(S26:S56)</f>
        <v>1442478</v>
      </c>
      <c r="T57" s="133">
        <f t="shared" si="1"/>
        <v>118578</v>
      </c>
      <c r="U57" s="40"/>
      <c r="V57" s="144"/>
    </row>
    <row r="58" spans="1:22" ht="8.65" customHeight="1" x14ac:dyDescent="0.3">
      <c r="A58" s="1"/>
      <c r="B58" s="84"/>
      <c r="C58" s="1"/>
      <c r="D58" s="21"/>
      <c r="E58" s="21"/>
      <c r="F58" s="22"/>
      <c r="G58" s="21"/>
      <c r="H58" s="18"/>
      <c r="I58" s="21"/>
      <c r="J58" s="21"/>
      <c r="K58" s="41"/>
      <c r="L58" s="42"/>
      <c r="M58" s="42"/>
      <c r="N58" s="21"/>
      <c r="O58" s="1"/>
      <c r="P58" s="45"/>
      <c r="Q58" s="118"/>
      <c r="R58" s="118"/>
      <c r="S58" s="21"/>
      <c r="T58" s="40"/>
      <c r="U58" s="40"/>
    </row>
    <row r="59" spans="1:22" x14ac:dyDescent="0.3">
      <c r="A59" s="2" t="s">
        <v>34</v>
      </c>
      <c r="B59" s="92" t="s">
        <v>98</v>
      </c>
      <c r="C59" s="1"/>
      <c r="D59" s="17"/>
      <c r="E59" s="17"/>
      <c r="F59" s="18"/>
      <c r="G59" s="17"/>
      <c r="H59" s="18"/>
      <c r="I59" s="17"/>
      <c r="J59" s="17">
        <f>(167239.84*1.15)*0.5</f>
        <v>96162.907999999996</v>
      </c>
      <c r="K59" s="1"/>
      <c r="L59" s="108" t="s">
        <v>99</v>
      </c>
      <c r="M59" s="19">
        <f>89951.15+7495.66+1425.68+14900.39+9799.95+6248.25</f>
        <v>129821.07999999999</v>
      </c>
      <c r="N59" s="17">
        <v>139000</v>
      </c>
      <c r="O59" s="1"/>
      <c r="P59" s="125"/>
      <c r="Q59" s="122"/>
      <c r="R59" s="120"/>
      <c r="S59" s="17">
        <v>127000</v>
      </c>
      <c r="T59" s="40">
        <f t="shared" si="1"/>
        <v>-12000</v>
      </c>
      <c r="U59" s="40">
        <f t="shared" si="2"/>
        <v>10583.333333333334</v>
      </c>
      <c r="V59" s="3" t="s">
        <v>130</v>
      </c>
    </row>
    <row r="60" spans="1:22" x14ac:dyDescent="0.3">
      <c r="A60" s="1"/>
      <c r="B60" s="92" t="s">
        <v>8</v>
      </c>
      <c r="C60" s="43">
        <v>1000</v>
      </c>
      <c r="D60" s="23">
        <v>1000</v>
      </c>
      <c r="E60" s="21"/>
      <c r="F60" s="22">
        <v>963.51</v>
      </c>
      <c r="G60" s="21"/>
      <c r="H60" s="18">
        <f t="shared" si="0"/>
        <v>36.490000000000009</v>
      </c>
      <c r="I60" s="21"/>
      <c r="J60" s="40">
        <v>3000</v>
      </c>
      <c r="K60" s="41"/>
      <c r="L60" s="42"/>
      <c r="M60" s="42">
        <v>3634.24</v>
      </c>
      <c r="N60" s="17">
        <v>5000</v>
      </c>
      <c r="O60" s="1"/>
      <c r="P60" s="45"/>
      <c r="Q60" s="122"/>
      <c r="R60" s="120"/>
      <c r="S60" s="40">
        <v>5000</v>
      </c>
      <c r="T60" s="40">
        <f t="shared" si="1"/>
        <v>0</v>
      </c>
      <c r="U60" s="40">
        <f t="shared" si="2"/>
        <v>416.66666666666669</v>
      </c>
    </row>
    <row r="61" spans="1:22" x14ac:dyDescent="0.3">
      <c r="A61" s="1"/>
      <c r="B61" s="92" t="s">
        <v>77</v>
      </c>
      <c r="C61" s="43">
        <v>30000</v>
      </c>
      <c r="D61" s="23">
        <v>30000</v>
      </c>
      <c r="E61" s="21"/>
      <c r="F61" s="22">
        <v>16453.64</v>
      </c>
      <c r="G61" s="21"/>
      <c r="H61" s="18">
        <f t="shared" si="0"/>
        <v>13546.36</v>
      </c>
      <c r="I61" s="21"/>
      <c r="J61" s="40">
        <v>24000</v>
      </c>
      <c r="K61" s="41"/>
      <c r="L61" s="42"/>
      <c r="M61" s="42">
        <v>20556.59</v>
      </c>
      <c r="N61" s="17">
        <v>22000</v>
      </c>
      <c r="O61" s="28"/>
      <c r="P61" s="45"/>
      <c r="Q61" s="122"/>
      <c r="R61" s="120"/>
      <c r="S61" s="40">
        <v>24000</v>
      </c>
      <c r="T61" s="40">
        <f t="shared" si="1"/>
        <v>2000</v>
      </c>
      <c r="U61" s="40">
        <f t="shared" si="2"/>
        <v>2000</v>
      </c>
    </row>
    <row r="62" spans="1:22" x14ac:dyDescent="0.3">
      <c r="A62" s="1"/>
      <c r="B62" s="92" t="s">
        <v>9</v>
      </c>
      <c r="C62" s="43">
        <v>5000</v>
      </c>
      <c r="D62" s="23">
        <v>5000</v>
      </c>
      <c r="E62" s="21"/>
      <c r="F62" s="22">
        <v>14214.85</v>
      </c>
      <c r="G62" s="21"/>
      <c r="H62" s="18">
        <f t="shared" si="0"/>
        <v>-9214.85</v>
      </c>
      <c r="I62" s="21"/>
      <c r="J62" s="40">
        <v>10000</v>
      </c>
      <c r="K62" s="41"/>
      <c r="L62" s="42"/>
      <c r="M62" s="42">
        <v>18624.55</v>
      </c>
      <c r="N62" s="17">
        <v>20000</v>
      </c>
      <c r="O62" s="1"/>
      <c r="P62" s="45"/>
      <c r="Q62" s="122"/>
      <c r="R62" s="120"/>
      <c r="S62" s="40">
        <v>15000</v>
      </c>
      <c r="T62" s="40">
        <f t="shared" si="1"/>
        <v>-5000</v>
      </c>
      <c r="U62" s="40">
        <f t="shared" si="2"/>
        <v>1250</v>
      </c>
    </row>
    <row r="63" spans="1:22" x14ac:dyDescent="0.3">
      <c r="A63" s="1"/>
      <c r="B63" s="92" t="s">
        <v>10</v>
      </c>
      <c r="C63" s="43">
        <v>0</v>
      </c>
      <c r="D63" s="23">
        <v>0</v>
      </c>
      <c r="E63" s="21"/>
      <c r="F63" s="22"/>
      <c r="G63" s="21"/>
      <c r="H63" s="18">
        <f t="shared" si="0"/>
        <v>0</v>
      </c>
      <c r="I63" s="21"/>
      <c r="J63" s="40">
        <v>0</v>
      </c>
      <c r="K63" s="41"/>
      <c r="L63" s="42"/>
      <c r="M63" s="42">
        <f>298.87+1800.3</f>
        <v>2099.17</v>
      </c>
      <c r="N63" s="17">
        <v>2100</v>
      </c>
      <c r="O63" s="1"/>
      <c r="P63" s="45"/>
      <c r="Q63" s="122"/>
      <c r="R63" s="120"/>
      <c r="S63" s="40">
        <v>2000</v>
      </c>
      <c r="T63" s="40">
        <f t="shared" si="1"/>
        <v>-100</v>
      </c>
      <c r="U63" s="40">
        <f t="shared" si="2"/>
        <v>166.66666666666666</v>
      </c>
    </row>
    <row r="64" spans="1:22" x14ac:dyDescent="0.3">
      <c r="A64" s="1"/>
      <c r="B64" s="92" t="s">
        <v>11</v>
      </c>
      <c r="C64" s="43">
        <v>5000</v>
      </c>
      <c r="D64" s="23">
        <v>5000</v>
      </c>
      <c r="E64" s="21"/>
      <c r="F64" s="22">
        <v>6738.75</v>
      </c>
      <c r="G64" s="21"/>
      <c r="H64" s="18">
        <f t="shared" si="0"/>
        <v>-1738.75</v>
      </c>
      <c r="I64" s="21"/>
      <c r="J64" s="40">
        <v>2000</v>
      </c>
      <c r="K64" s="41"/>
      <c r="L64" s="42"/>
      <c r="M64" s="42">
        <v>1056.02</v>
      </c>
      <c r="N64" s="17">
        <v>1500</v>
      </c>
      <c r="O64" s="1"/>
      <c r="P64" s="45"/>
      <c r="Q64" s="122"/>
      <c r="R64" s="120"/>
      <c r="S64" s="40">
        <v>2000</v>
      </c>
      <c r="T64" s="40">
        <f t="shared" si="1"/>
        <v>500</v>
      </c>
      <c r="U64" s="40">
        <f t="shared" si="2"/>
        <v>166.66666666666666</v>
      </c>
    </row>
    <row r="65" spans="1:22" x14ac:dyDescent="0.3">
      <c r="A65" s="1"/>
      <c r="B65" s="92" t="s">
        <v>12</v>
      </c>
      <c r="C65" s="43">
        <v>5000</v>
      </c>
      <c r="D65" s="23">
        <v>5000</v>
      </c>
      <c r="E65" s="21"/>
      <c r="F65" s="22">
        <v>5954.47</v>
      </c>
      <c r="G65" s="21"/>
      <c r="H65" s="18">
        <f t="shared" si="0"/>
        <v>-954.47000000000025</v>
      </c>
      <c r="I65" s="21"/>
      <c r="J65" s="40">
        <v>20000</v>
      </c>
      <c r="K65" s="41"/>
      <c r="L65" s="112" t="s">
        <v>109</v>
      </c>
      <c r="M65" s="42">
        <v>850.38</v>
      </c>
      <c r="N65" s="17">
        <v>1500</v>
      </c>
      <c r="O65" s="1" t="s">
        <v>58</v>
      </c>
      <c r="P65" s="45"/>
      <c r="Q65" s="122"/>
      <c r="R65" s="120"/>
      <c r="S65" s="40">
        <v>20000</v>
      </c>
      <c r="T65" s="40">
        <f t="shared" ref="T65:T87" si="9">S65-N65</f>
        <v>18500</v>
      </c>
      <c r="U65" s="40">
        <f t="shared" ref="U65:U87" si="10">S65/12</f>
        <v>1666.6666666666667</v>
      </c>
    </row>
    <row r="66" spans="1:22" x14ac:dyDescent="0.3">
      <c r="A66" s="1"/>
      <c r="B66" s="92" t="s">
        <v>13</v>
      </c>
      <c r="C66" s="43">
        <v>0</v>
      </c>
      <c r="D66" s="23">
        <v>0</v>
      </c>
      <c r="E66" s="21"/>
      <c r="F66" s="22">
        <v>17100.990000000002</v>
      </c>
      <c r="G66" s="21"/>
      <c r="H66" s="18">
        <f t="shared" ref="H66:H88" si="11">D66-F66</f>
        <v>-17100.990000000002</v>
      </c>
      <c r="I66" s="21"/>
      <c r="J66" s="40">
        <v>1500</v>
      </c>
      <c r="K66" s="41"/>
      <c r="L66" s="42"/>
      <c r="M66" s="42">
        <v>1473.27</v>
      </c>
      <c r="N66" s="17">
        <v>1500</v>
      </c>
      <c r="O66" s="1"/>
      <c r="P66" s="45"/>
      <c r="Q66" s="122"/>
      <c r="R66" s="120"/>
      <c r="S66" s="40">
        <v>2000</v>
      </c>
      <c r="T66" s="40">
        <f t="shared" si="9"/>
        <v>500</v>
      </c>
      <c r="U66" s="40">
        <f t="shared" si="10"/>
        <v>166.66666666666666</v>
      </c>
    </row>
    <row r="67" spans="1:22" x14ac:dyDescent="0.3">
      <c r="A67" s="1"/>
      <c r="B67" s="92" t="s">
        <v>14</v>
      </c>
      <c r="C67" s="43">
        <v>3000</v>
      </c>
      <c r="D67" s="23">
        <v>3000</v>
      </c>
      <c r="E67" s="21"/>
      <c r="F67" s="22">
        <v>11431.56</v>
      </c>
      <c r="G67" s="21"/>
      <c r="H67" s="18">
        <f t="shared" si="11"/>
        <v>-8431.56</v>
      </c>
      <c r="I67" s="21"/>
      <c r="J67" s="40">
        <v>12000</v>
      </c>
      <c r="K67" s="41"/>
      <c r="L67" s="42"/>
      <c r="M67" s="42">
        <v>16650.310000000001</v>
      </c>
      <c r="N67" s="17">
        <v>17000</v>
      </c>
      <c r="O67" s="1"/>
      <c r="P67" s="45"/>
      <c r="Q67" s="122"/>
      <c r="R67" s="120"/>
      <c r="S67" s="40">
        <v>17000</v>
      </c>
      <c r="T67" s="40">
        <f t="shared" si="9"/>
        <v>0</v>
      </c>
      <c r="U67" s="40">
        <f t="shared" si="10"/>
        <v>1416.6666666666667</v>
      </c>
      <c r="V67" s="3" t="s">
        <v>140</v>
      </c>
    </row>
    <row r="68" spans="1:22" x14ac:dyDescent="0.3">
      <c r="A68" s="1"/>
      <c r="B68" s="93" t="s">
        <v>15</v>
      </c>
      <c r="C68" s="43">
        <v>300</v>
      </c>
      <c r="D68" s="23">
        <v>300</v>
      </c>
      <c r="E68" s="21"/>
      <c r="F68" s="22">
        <v>700.73</v>
      </c>
      <c r="G68" s="21"/>
      <c r="H68" s="18">
        <f t="shared" si="11"/>
        <v>-400.73</v>
      </c>
      <c r="I68" s="21"/>
      <c r="J68" s="40">
        <v>500</v>
      </c>
      <c r="K68" s="41"/>
      <c r="L68" s="42"/>
      <c r="M68" s="42">
        <v>697.27</v>
      </c>
      <c r="N68" s="17">
        <v>1000</v>
      </c>
      <c r="O68" s="1"/>
      <c r="P68" s="45"/>
      <c r="Q68" s="122"/>
      <c r="R68" s="120"/>
      <c r="S68" s="40">
        <v>500</v>
      </c>
      <c r="T68" s="40">
        <f t="shared" si="9"/>
        <v>-500</v>
      </c>
      <c r="U68" s="40">
        <f t="shared" si="10"/>
        <v>41.666666666666664</v>
      </c>
    </row>
    <row r="69" spans="1:22" x14ac:dyDescent="0.3">
      <c r="A69" s="1"/>
      <c r="B69" s="92" t="s">
        <v>16</v>
      </c>
      <c r="C69" s="43">
        <v>1500</v>
      </c>
      <c r="D69" s="23">
        <v>1500</v>
      </c>
      <c r="E69" s="21"/>
      <c r="F69" s="22">
        <v>1055.25</v>
      </c>
      <c r="G69" s="21"/>
      <c r="H69" s="18">
        <f t="shared" si="11"/>
        <v>444.75</v>
      </c>
      <c r="I69" s="21"/>
      <c r="J69" s="40">
        <v>4000</v>
      </c>
      <c r="K69" s="41"/>
      <c r="L69" s="42"/>
      <c r="M69" s="42">
        <f>3219.68+3498.32</f>
        <v>6718</v>
      </c>
      <c r="N69" s="17">
        <v>8000</v>
      </c>
      <c r="O69" s="1"/>
      <c r="P69" s="45"/>
      <c r="Q69" s="122"/>
      <c r="R69" s="120"/>
      <c r="S69" s="40">
        <v>8000</v>
      </c>
      <c r="T69" s="40">
        <f t="shared" si="9"/>
        <v>0</v>
      </c>
      <c r="U69" s="40">
        <f t="shared" si="10"/>
        <v>666.66666666666663</v>
      </c>
      <c r="V69" s="3" t="s">
        <v>129</v>
      </c>
    </row>
    <row r="70" spans="1:22" x14ac:dyDescent="0.3">
      <c r="A70" s="1"/>
      <c r="B70" s="92" t="s">
        <v>17</v>
      </c>
      <c r="C70" s="43">
        <v>20000</v>
      </c>
      <c r="D70" s="23">
        <v>20000</v>
      </c>
      <c r="E70" s="21"/>
      <c r="F70" s="22">
        <v>11400</v>
      </c>
      <c r="G70" s="21"/>
      <c r="H70" s="18">
        <f t="shared" si="11"/>
        <v>8600</v>
      </c>
      <c r="I70" s="21"/>
      <c r="J70" s="40">
        <v>10000</v>
      </c>
      <c r="K70" s="41"/>
      <c r="L70" s="42"/>
      <c r="M70" s="42">
        <v>10303.75</v>
      </c>
      <c r="N70" s="17">
        <v>13000</v>
      </c>
      <c r="O70" s="1"/>
      <c r="P70" s="45"/>
      <c r="Q70" s="122"/>
      <c r="R70" s="120"/>
      <c r="S70" s="40">
        <v>14000</v>
      </c>
      <c r="T70" s="40">
        <f t="shared" si="9"/>
        <v>1000</v>
      </c>
      <c r="U70" s="40">
        <f t="shared" si="10"/>
        <v>1166.6666666666667</v>
      </c>
    </row>
    <row r="71" spans="1:22" x14ac:dyDescent="0.3">
      <c r="A71" s="1"/>
      <c r="B71" s="92" t="s">
        <v>18</v>
      </c>
      <c r="C71" s="43">
        <v>1500</v>
      </c>
      <c r="D71" s="23">
        <v>1500</v>
      </c>
      <c r="E71" s="21"/>
      <c r="F71" s="22">
        <v>751.38</v>
      </c>
      <c r="G71" s="21"/>
      <c r="H71" s="18">
        <f t="shared" si="11"/>
        <v>748.62</v>
      </c>
      <c r="I71" s="21"/>
      <c r="J71" s="40">
        <v>2500</v>
      </c>
      <c r="K71" s="41"/>
      <c r="L71" s="112" t="s">
        <v>113</v>
      </c>
      <c r="M71" s="59">
        <v>1220.43</v>
      </c>
      <c r="N71" s="17">
        <v>1300</v>
      </c>
      <c r="O71" s="1"/>
      <c r="P71" s="45"/>
      <c r="Q71" s="122"/>
      <c r="R71" s="120"/>
      <c r="S71" s="40">
        <v>2000</v>
      </c>
      <c r="T71" s="40">
        <f t="shared" si="9"/>
        <v>700</v>
      </c>
      <c r="U71" s="40">
        <f t="shared" si="10"/>
        <v>166.66666666666666</v>
      </c>
    </row>
    <row r="72" spans="1:22" x14ac:dyDescent="0.3">
      <c r="A72" s="1"/>
      <c r="B72" s="92" t="s">
        <v>19</v>
      </c>
      <c r="C72" s="43">
        <v>50000</v>
      </c>
      <c r="D72" s="23">
        <v>50000</v>
      </c>
      <c r="E72" s="21"/>
      <c r="F72" s="22">
        <v>30053.79</v>
      </c>
      <c r="G72" s="21"/>
      <c r="H72" s="18">
        <f t="shared" si="11"/>
        <v>19946.21</v>
      </c>
      <c r="I72" s="21"/>
      <c r="J72" s="40">
        <v>15000</v>
      </c>
      <c r="K72" s="41"/>
      <c r="L72" s="112" t="s">
        <v>114</v>
      </c>
      <c r="M72" s="59">
        <v>17964.439999999999</v>
      </c>
      <c r="N72" s="17">
        <v>20000</v>
      </c>
      <c r="O72" s="1"/>
      <c r="P72" s="45"/>
      <c r="Q72" s="122"/>
      <c r="R72" s="120"/>
      <c r="S72" s="40">
        <v>20000</v>
      </c>
      <c r="T72" s="40">
        <f t="shared" si="9"/>
        <v>0</v>
      </c>
      <c r="U72" s="40">
        <f t="shared" si="10"/>
        <v>1666.6666666666667</v>
      </c>
    </row>
    <row r="73" spans="1:22" s="60" customFormat="1" x14ac:dyDescent="0.3">
      <c r="A73" s="54"/>
      <c r="B73" s="92" t="s">
        <v>20</v>
      </c>
      <c r="C73" s="43">
        <v>80000</v>
      </c>
      <c r="D73" s="23">
        <v>80000</v>
      </c>
      <c r="E73" s="55"/>
      <c r="F73" s="56">
        <v>101140.95</v>
      </c>
      <c r="G73" s="55"/>
      <c r="H73" s="57">
        <f t="shared" si="11"/>
        <v>-21140.949999999997</v>
      </c>
      <c r="I73" s="55"/>
      <c r="J73" s="40">
        <v>50000</v>
      </c>
      <c r="K73" s="58"/>
      <c r="L73" s="112" t="s">
        <v>110</v>
      </c>
      <c r="M73" s="59">
        <v>22520.720000000001</v>
      </c>
      <c r="N73" s="17">
        <v>24000</v>
      </c>
      <c r="O73" s="54" t="s">
        <v>60</v>
      </c>
      <c r="P73" s="124"/>
      <c r="Q73" s="123"/>
      <c r="R73" s="121"/>
      <c r="S73" s="40">
        <v>50000</v>
      </c>
      <c r="T73" s="40">
        <f t="shared" si="9"/>
        <v>26000</v>
      </c>
      <c r="U73" s="40">
        <f t="shared" si="10"/>
        <v>4166.666666666667</v>
      </c>
      <c r="V73" s="153"/>
    </row>
    <row r="74" spans="1:22" x14ac:dyDescent="0.3">
      <c r="A74" s="1"/>
      <c r="B74" s="93" t="s">
        <v>21</v>
      </c>
      <c r="C74" s="43">
        <v>10000</v>
      </c>
      <c r="D74" s="23">
        <v>10000</v>
      </c>
      <c r="E74" s="21"/>
      <c r="F74" s="22">
        <v>24464.13</v>
      </c>
      <c r="G74" s="21"/>
      <c r="H74" s="18">
        <f t="shared" si="11"/>
        <v>-14464.130000000001</v>
      </c>
      <c r="I74" s="21"/>
      <c r="J74" s="40">
        <v>20000</v>
      </c>
      <c r="K74" s="41"/>
      <c r="L74" s="42"/>
      <c r="M74" s="42">
        <v>27726.639999999999</v>
      </c>
      <c r="N74" s="17">
        <v>30000</v>
      </c>
      <c r="O74" s="1"/>
      <c r="P74" s="45"/>
      <c r="Q74" s="122"/>
      <c r="R74" s="120"/>
      <c r="S74" s="40">
        <v>25000</v>
      </c>
      <c r="T74" s="40">
        <f t="shared" si="9"/>
        <v>-5000</v>
      </c>
      <c r="U74" s="40">
        <f t="shared" si="10"/>
        <v>2083.3333333333335</v>
      </c>
    </row>
    <row r="75" spans="1:22" x14ac:dyDescent="0.3">
      <c r="A75" s="1"/>
      <c r="B75" s="93" t="s">
        <v>22</v>
      </c>
      <c r="C75" s="43">
        <v>2000</v>
      </c>
      <c r="D75" s="23">
        <v>2000</v>
      </c>
      <c r="E75" s="21"/>
      <c r="F75" s="22"/>
      <c r="G75" s="21"/>
      <c r="H75" s="18">
        <f t="shared" si="11"/>
        <v>2000</v>
      </c>
      <c r="I75" s="21"/>
      <c r="J75" s="40">
        <v>0</v>
      </c>
      <c r="K75" s="41"/>
      <c r="L75" s="42"/>
      <c r="M75" s="42">
        <v>0</v>
      </c>
      <c r="N75" s="17">
        <f t="shared" ref="N75:N84" si="12">M75+(U75*8)</f>
        <v>0</v>
      </c>
      <c r="O75" s="1"/>
      <c r="P75" s="45"/>
      <c r="Q75" s="122"/>
      <c r="R75" s="120"/>
      <c r="S75" s="40">
        <v>0</v>
      </c>
      <c r="T75" s="40">
        <f t="shared" si="9"/>
        <v>0</v>
      </c>
      <c r="U75" s="40">
        <f t="shared" si="10"/>
        <v>0</v>
      </c>
    </row>
    <row r="76" spans="1:22" x14ac:dyDescent="0.3">
      <c r="A76" s="1"/>
      <c r="B76" s="93" t="s">
        <v>23</v>
      </c>
      <c r="C76" s="43">
        <v>25000</v>
      </c>
      <c r="D76" s="23">
        <v>25000</v>
      </c>
      <c r="E76" s="21"/>
      <c r="F76" s="22">
        <v>49277.69</v>
      </c>
      <c r="G76" s="21"/>
      <c r="H76" s="18">
        <f t="shared" si="11"/>
        <v>-24277.690000000002</v>
      </c>
      <c r="I76" s="21"/>
      <c r="J76" s="40">
        <v>25000</v>
      </c>
      <c r="K76" s="41"/>
      <c r="L76" s="112" t="s">
        <v>108</v>
      </c>
      <c r="M76" s="42">
        <v>12458.04</v>
      </c>
      <c r="N76" s="17">
        <v>15000</v>
      </c>
      <c r="O76" s="1"/>
      <c r="P76" s="45"/>
      <c r="Q76" s="122"/>
      <c r="R76" s="120"/>
      <c r="S76" s="40">
        <v>20000</v>
      </c>
      <c r="T76" s="40">
        <f t="shared" si="9"/>
        <v>5000</v>
      </c>
      <c r="U76" s="40">
        <f t="shared" si="10"/>
        <v>1666.6666666666667</v>
      </c>
    </row>
    <row r="77" spans="1:22" x14ac:dyDescent="0.3">
      <c r="A77" s="1"/>
      <c r="B77" s="93" t="s">
        <v>24</v>
      </c>
      <c r="C77" s="43">
        <v>0</v>
      </c>
      <c r="D77" s="23">
        <v>0</v>
      </c>
      <c r="E77" s="21"/>
      <c r="F77" s="22">
        <v>7539.01</v>
      </c>
      <c r="G77" s="21"/>
      <c r="H77" s="18">
        <f t="shared" si="11"/>
        <v>-7539.01</v>
      </c>
      <c r="I77" s="21"/>
      <c r="J77" s="40">
        <v>2500</v>
      </c>
      <c r="K77" s="41"/>
      <c r="L77" s="42"/>
      <c r="M77" s="42">
        <v>0</v>
      </c>
      <c r="N77" s="17">
        <v>0</v>
      </c>
      <c r="O77" s="1" t="s">
        <v>56</v>
      </c>
      <c r="P77" s="45"/>
      <c r="Q77" s="122"/>
      <c r="R77" s="120"/>
      <c r="S77" s="40">
        <v>2500</v>
      </c>
      <c r="T77" s="40">
        <f t="shared" si="9"/>
        <v>2500</v>
      </c>
      <c r="U77" s="40">
        <f t="shared" si="10"/>
        <v>208.33333333333334</v>
      </c>
    </row>
    <row r="78" spans="1:22" x14ac:dyDescent="0.3">
      <c r="A78" s="1"/>
      <c r="B78" s="93" t="s">
        <v>25</v>
      </c>
      <c r="C78" s="43">
        <v>75</v>
      </c>
      <c r="D78" s="23">
        <v>75</v>
      </c>
      <c r="E78" s="21"/>
      <c r="F78" s="22"/>
      <c r="G78" s="21"/>
      <c r="H78" s="18">
        <f t="shared" si="11"/>
        <v>75</v>
      </c>
      <c r="I78" s="21"/>
      <c r="J78" s="40">
        <v>250</v>
      </c>
      <c r="K78" s="41"/>
      <c r="L78" s="42"/>
      <c r="M78" s="42">
        <v>0</v>
      </c>
      <c r="N78" s="17">
        <v>0</v>
      </c>
      <c r="O78" s="1"/>
      <c r="P78" s="45"/>
      <c r="Q78" s="122"/>
      <c r="R78" s="120"/>
      <c r="S78" s="40">
        <v>250</v>
      </c>
      <c r="T78" s="40">
        <f t="shared" si="9"/>
        <v>250</v>
      </c>
      <c r="U78" s="40">
        <f t="shared" si="10"/>
        <v>20.833333333333332</v>
      </c>
    </row>
    <row r="79" spans="1:22" x14ac:dyDescent="0.3">
      <c r="A79" s="1"/>
      <c r="B79" s="93" t="s">
        <v>26</v>
      </c>
      <c r="C79" s="43">
        <v>2500</v>
      </c>
      <c r="D79" s="23">
        <v>2500</v>
      </c>
      <c r="E79" s="21"/>
      <c r="F79" s="22">
        <v>12230.68</v>
      </c>
      <c r="G79" s="21"/>
      <c r="H79" s="18">
        <f t="shared" si="11"/>
        <v>-9730.68</v>
      </c>
      <c r="I79" s="21"/>
      <c r="J79" s="40">
        <v>9000</v>
      </c>
      <c r="K79" s="41"/>
      <c r="L79" s="42"/>
      <c r="M79" s="42">
        <v>3472.5</v>
      </c>
      <c r="N79" s="17">
        <v>4000</v>
      </c>
      <c r="O79" s="1"/>
      <c r="P79" s="45"/>
      <c r="Q79" s="122"/>
      <c r="R79" s="120"/>
      <c r="S79" s="40">
        <v>5000</v>
      </c>
      <c r="T79" s="40">
        <f t="shared" si="9"/>
        <v>1000</v>
      </c>
      <c r="U79" s="40">
        <f t="shared" si="10"/>
        <v>416.66666666666669</v>
      </c>
    </row>
    <row r="80" spans="1:22" x14ac:dyDescent="0.3">
      <c r="A80" s="1"/>
      <c r="B80" s="92" t="s">
        <v>27</v>
      </c>
      <c r="C80" s="43">
        <v>300</v>
      </c>
      <c r="D80" s="23">
        <v>300</v>
      </c>
      <c r="E80" s="21"/>
      <c r="F80" s="22">
        <v>34.33</v>
      </c>
      <c r="G80" s="21"/>
      <c r="H80" s="18">
        <f t="shared" si="11"/>
        <v>265.67</v>
      </c>
      <c r="I80" s="21"/>
      <c r="J80" s="40">
        <v>3000</v>
      </c>
      <c r="K80" s="41"/>
      <c r="L80" s="42"/>
      <c r="M80" s="42">
        <v>1184.05</v>
      </c>
      <c r="N80" s="17">
        <v>1500</v>
      </c>
      <c r="O80" s="1"/>
      <c r="P80" s="45"/>
      <c r="Q80" s="122"/>
      <c r="R80" s="120"/>
      <c r="S80" s="40">
        <v>2000</v>
      </c>
      <c r="T80" s="40">
        <f t="shared" si="9"/>
        <v>500</v>
      </c>
      <c r="U80" s="40">
        <f t="shared" si="10"/>
        <v>166.66666666666666</v>
      </c>
    </row>
    <row r="81" spans="1:22" x14ac:dyDescent="0.3">
      <c r="A81" s="1"/>
      <c r="B81" s="92" t="s">
        <v>28</v>
      </c>
      <c r="C81" s="43"/>
      <c r="D81" s="23"/>
      <c r="E81" s="21"/>
      <c r="F81" s="22"/>
      <c r="G81" s="21"/>
      <c r="H81" s="18">
        <f t="shared" si="11"/>
        <v>0</v>
      </c>
      <c r="I81" s="21"/>
      <c r="J81" s="40">
        <v>0</v>
      </c>
      <c r="K81" s="41"/>
      <c r="L81" s="42"/>
      <c r="M81" s="42">
        <v>0</v>
      </c>
      <c r="N81" s="17">
        <f t="shared" si="12"/>
        <v>0</v>
      </c>
      <c r="O81" s="1"/>
      <c r="P81" s="45"/>
      <c r="Q81" s="122"/>
      <c r="R81" s="120"/>
      <c r="S81" s="40">
        <v>0</v>
      </c>
      <c r="T81" s="40">
        <f t="shared" si="9"/>
        <v>0</v>
      </c>
      <c r="U81" s="40">
        <f t="shared" si="10"/>
        <v>0</v>
      </c>
    </row>
    <row r="82" spans="1:22" x14ac:dyDescent="0.3">
      <c r="A82" s="1"/>
      <c r="B82" s="92" t="s">
        <v>29</v>
      </c>
      <c r="C82" s="43">
        <v>20000</v>
      </c>
      <c r="D82" s="23">
        <v>20000</v>
      </c>
      <c r="E82" s="21"/>
      <c r="F82" s="22"/>
      <c r="G82" s="21"/>
      <c r="H82" s="18">
        <f t="shared" si="11"/>
        <v>20000</v>
      </c>
      <c r="I82" s="21"/>
      <c r="J82" s="40">
        <v>5000</v>
      </c>
      <c r="K82" s="41"/>
      <c r="L82" s="42"/>
      <c r="M82" s="42">
        <v>4704.0200000000004</v>
      </c>
      <c r="N82" s="17">
        <v>5500</v>
      </c>
      <c r="O82" s="1"/>
      <c r="P82" s="45"/>
      <c r="Q82" s="122"/>
      <c r="R82" s="120"/>
      <c r="S82" s="40">
        <v>5500</v>
      </c>
      <c r="T82" s="40">
        <f t="shared" si="9"/>
        <v>0</v>
      </c>
      <c r="U82" s="40">
        <f t="shared" si="10"/>
        <v>458.33333333333331</v>
      </c>
    </row>
    <row r="83" spans="1:22" x14ac:dyDescent="0.3">
      <c r="A83" s="1"/>
      <c r="B83" s="92" t="s">
        <v>30</v>
      </c>
      <c r="C83" s="43">
        <v>35000</v>
      </c>
      <c r="D83" s="23">
        <v>35000</v>
      </c>
      <c r="E83" s="21"/>
      <c r="F83" s="22">
        <v>5615.31</v>
      </c>
      <c r="G83" s="21"/>
      <c r="H83" s="18">
        <f t="shared" si="11"/>
        <v>29384.69</v>
      </c>
      <c r="I83" s="21"/>
      <c r="J83" s="40">
        <v>15000</v>
      </c>
      <c r="K83" s="41"/>
      <c r="L83" s="112" t="s">
        <v>111</v>
      </c>
      <c r="M83" s="42">
        <v>5042.46</v>
      </c>
      <c r="N83" s="17">
        <v>5500</v>
      </c>
      <c r="O83" s="1"/>
      <c r="P83" s="45"/>
      <c r="Q83" s="122"/>
      <c r="R83" s="120"/>
      <c r="S83" s="40">
        <v>5000</v>
      </c>
      <c r="T83" s="40">
        <f t="shared" si="9"/>
        <v>-500</v>
      </c>
      <c r="U83" s="40">
        <f t="shared" si="10"/>
        <v>416.66666666666669</v>
      </c>
    </row>
    <row r="84" spans="1:22" ht="19.5" thickBot="1" x14ac:dyDescent="0.35">
      <c r="A84" s="1"/>
      <c r="B84" s="93" t="s">
        <v>35</v>
      </c>
      <c r="C84" s="43">
        <v>25000</v>
      </c>
      <c r="D84" s="26">
        <v>25000</v>
      </c>
      <c r="E84" s="24"/>
      <c r="F84" s="25">
        <v>9133.5499999999993</v>
      </c>
      <c r="G84" s="24"/>
      <c r="H84" s="25">
        <f>D84-F84</f>
        <v>15866.45</v>
      </c>
      <c r="I84" s="24"/>
      <c r="J84" s="40">
        <v>0</v>
      </c>
      <c r="K84" s="41"/>
      <c r="L84" s="42" t="s">
        <v>89</v>
      </c>
      <c r="M84" s="42">
        <v>3030.79</v>
      </c>
      <c r="N84" s="17">
        <f t="shared" si="12"/>
        <v>3030.79</v>
      </c>
      <c r="O84" s="1"/>
      <c r="P84" s="45"/>
      <c r="Q84" s="122"/>
      <c r="R84" s="120"/>
      <c r="S84" s="40">
        <v>0</v>
      </c>
      <c r="T84" s="40">
        <f t="shared" si="9"/>
        <v>-3030.79</v>
      </c>
      <c r="U84" s="40">
        <f t="shared" si="10"/>
        <v>0</v>
      </c>
    </row>
    <row r="85" spans="1:22" ht="19.5" thickTop="1" x14ac:dyDescent="0.3">
      <c r="A85" s="1"/>
      <c r="B85" s="94" t="s">
        <v>144</v>
      </c>
      <c r="C85" s="43"/>
      <c r="D85" s="23"/>
      <c r="E85" s="21"/>
      <c r="F85" s="22"/>
      <c r="G85" s="21"/>
      <c r="H85" s="22"/>
      <c r="I85" s="21"/>
      <c r="J85" s="40"/>
      <c r="K85" s="41"/>
      <c r="L85" s="42"/>
      <c r="M85" s="42"/>
      <c r="N85" s="155">
        <v>155038.51</v>
      </c>
      <c r="O85" s="1"/>
      <c r="P85" s="45"/>
      <c r="Q85" s="122"/>
      <c r="R85" s="120"/>
      <c r="S85" s="40">
        <v>0</v>
      </c>
      <c r="T85" s="40">
        <f t="shared" si="9"/>
        <v>-155038.51</v>
      </c>
      <c r="U85" s="40"/>
    </row>
    <row r="86" spans="1:22" x14ac:dyDescent="0.3">
      <c r="A86" s="1"/>
      <c r="B86" s="91" t="s">
        <v>132</v>
      </c>
      <c r="C86" s="43"/>
      <c r="D86" s="23"/>
      <c r="E86" s="21"/>
      <c r="F86" s="22"/>
      <c r="G86" s="21"/>
      <c r="H86" s="18"/>
      <c r="I86" s="21"/>
      <c r="J86" s="109">
        <v>0</v>
      </c>
      <c r="K86" s="41"/>
      <c r="L86" s="110" t="s">
        <v>105</v>
      </c>
      <c r="M86" s="42"/>
      <c r="N86" s="17"/>
      <c r="O86" s="1"/>
      <c r="P86" s="45"/>
      <c r="Q86" s="122"/>
      <c r="R86" s="120"/>
      <c r="S86" s="109">
        <f>1344*12</f>
        <v>16128</v>
      </c>
      <c r="T86" s="40">
        <f t="shared" si="9"/>
        <v>16128</v>
      </c>
      <c r="U86" s="40">
        <f t="shared" si="10"/>
        <v>1344</v>
      </c>
      <c r="V86" s="3" t="s">
        <v>138</v>
      </c>
    </row>
    <row r="87" spans="1:22" ht="19.5" thickBot="1" x14ac:dyDescent="0.35">
      <c r="A87" s="1"/>
      <c r="B87" s="94" t="s">
        <v>102</v>
      </c>
      <c r="C87" s="43"/>
      <c r="D87" s="23"/>
      <c r="E87" s="21"/>
      <c r="F87" s="22"/>
      <c r="G87" s="21"/>
      <c r="H87" s="22"/>
      <c r="I87" s="21"/>
      <c r="J87" s="109">
        <v>50000</v>
      </c>
      <c r="K87" s="41"/>
      <c r="L87" s="42"/>
      <c r="M87" s="42"/>
      <c r="N87" s="21">
        <v>50000</v>
      </c>
      <c r="O87" s="1"/>
      <c r="P87" s="45"/>
      <c r="Q87" s="122"/>
      <c r="R87" s="120"/>
      <c r="S87" s="109">
        <v>50000</v>
      </c>
      <c r="T87" s="40">
        <f t="shared" si="9"/>
        <v>0</v>
      </c>
      <c r="U87" s="40">
        <f t="shared" si="10"/>
        <v>4166.666666666667</v>
      </c>
    </row>
    <row r="88" spans="1:22" ht="19.5" thickBot="1" x14ac:dyDescent="0.35">
      <c r="A88" s="1"/>
      <c r="B88" s="126" t="s">
        <v>36</v>
      </c>
      <c r="C88" s="127">
        <f>SUM(C59:C86)</f>
        <v>322175</v>
      </c>
      <c r="D88" s="128">
        <f>SUM(D59:D86)</f>
        <v>322175</v>
      </c>
      <c r="E88" s="129"/>
      <c r="F88" s="130">
        <f>SUM(F59:F86)</f>
        <v>326254.57</v>
      </c>
      <c r="G88" s="131"/>
      <c r="H88" s="130">
        <f t="shared" si="11"/>
        <v>-4079.570000000007</v>
      </c>
      <c r="I88" s="129"/>
      <c r="J88" s="132">
        <f>SUM(J59:J87)</f>
        <v>380412.908</v>
      </c>
      <c r="K88" s="132">
        <f>SUM(K59:K86)</f>
        <v>0</v>
      </c>
      <c r="L88" s="132">
        <f>SUM(L59:L86)</f>
        <v>0</v>
      </c>
      <c r="M88" s="132">
        <f>SUM(M59:M86)</f>
        <v>311808.71999999991</v>
      </c>
      <c r="N88" s="132">
        <f>SUM(N59:N87)</f>
        <v>546469.30000000005</v>
      </c>
      <c r="O88" s="1"/>
      <c r="P88" s="45"/>
      <c r="S88" s="132">
        <f>SUM(S59:S87)</f>
        <v>439878</v>
      </c>
      <c r="T88" s="133">
        <f>S88-N88</f>
        <v>-106591.30000000005</v>
      </c>
      <c r="U88" s="40"/>
    </row>
    <row r="89" spans="1:22" x14ac:dyDescent="0.3">
      <c r="A89" s="1"/>
      <c r="B89" s="95"/>
      <c r="C89" s="41"/>
      <c r="D89" s="21"/>
      <c r="E89" s="21"/>
      <c r="F89" s="22"/>
      <c r="G89" s="21"/>
      <c r="H89" s="22"/>
      <c r="I89" s="21"/>
      <c r="J89" s="21"/>
      <c r="K89" s="41"/>
      <c r="L89" s="42"/>
      <c r="M89" s="42"/>
      <c r="N89" s="42"/>
      <c r="O89" s="1"/>
    </row>
    <row r="90" spans="1:22" x14ac:dyDescent="0.3">
      <c r="A90" s="44"/>
      <c r="B90" s="111"/>
      <c r="C90" s="41"/>
      <c r="D90" s="21"/>
      <c r="E90" s="21"/>
      <c r="F90" s="22"/>
      <c r="G90" s="21"/>
      <c r="H90" s="22"/>
      <c r="I90" s="21"/>
      <c r="J90" s="21"/>
      <c r="K90" s="41"/>
      <c r="L90" s="42"/>
      <c r="M90" s="42"/>
      <c r="N90" s="42"/>
      <c r="O90" s="1"/>
    </row>
    <row r="91" spans="1:22" x14ac:dyDescent="0.3">
      <c r="A91" s="44"/>
      <c r="B91" s="111"/>
      <c r="C91" s="41"/>
      <c r="D91" s="21"/>
      <c r="E91" s="21"/>
      <c r="F91" s="22"/>
      <c r="G91" s="21"/>
      <c r="H91" s="22"/>
      <c r="I91" s="21"/>
      <c r="J91" s="21"/>
      <c r="K91" s="41"/>
      <c r="L91" s="42"/>
      <c r="M91" s="42"/>
      <c r="N91" s="42"/>
      <c r="O91" s="1"/>
    </row>
    <row r="92" spans="1:22" x14ac:dyDescent="0.3">
      <c r="A92" s="1"/>
      <c r="B92" s="95"/>
      <c r="C92" s="41"/>
      <c r="D92" s="21"/>
      <c r="E92" s="21"/>
      <c r="F92" s="22"/>
      <c r="G92" s="21"/>
      <c r="H92" s="22"/>
      <c r="I92" s="21"/>
      <c r="J92" s="21"/>
      <c r="K92" s="41"/>
      <c r="L92" s="42"/>
      <c r="M92" s="42"/>
      <c r="N92" s="42"/>
      <c r="O92" s="1"/>
    </row>
    <row r="93" spans="1:22" x14ac:dyDescent="0.3">
      <c r="A93" s="1"/>
      <c r="B93" s="95"/>
      <c r="C93" s="41"/>
      <c r="D93" s="21"/>
      <c r="E93" s="21"/>
      <c r="F93" s="22"/>
      <c r="G93" s="21"/>
      <c r="H93" s="22"/>
      <c r="I93" s="21"/>
      <c r="J93" s="21"/>
      <c r="K93" s="41"/>
      <c r="L93" s="42"/>
      <c r="M93" s="42"/>
      <c r="N93" s="42"/>
      <c r="O93" s="1"/>
    </row>
    <row r="94" spans="1:22" x14ac:dyDescent="0.3">
      <c r="A94" s="1"/>
      <c r="B94" s="95"/>
      <c r="C94" s="41"/>
      <c r="D94" s="21"/>
      <c r="E94" s="21"/>
      <c r="F94" s="22"/>
      <c r="G94" s="21"/>
      <c r="H94" s="22"/>
      <c r="I94" s="21"/>
      <c r="J94" s="21"/>
      <c r="K94" s="41"/>
      <c r="L94" s="42"/>
      <c r="M94" s="42"/>
      <c r="N94" s="42"/>
      <c r="O94" s="1"/>
    </row>
    <row r="95" spans="1:22" x14ac:dyDescent="0.3">
      <c r="B95" s="96"/>
      <c r="C95" s="45"/>
      <c r="D95" s="46"/>
      <c r="E95" s="46"/>
      <c r="F95" s="47"/>
      <c r="G95" s="46"/>
      <c r="H95" s="47"/>
      <c r="I95" s="46"/>
      <c r="J95" s="46"/>
      <c r="K95" s="45"/>
      <c r="L95" s="48"/>
      <c r="M95" s="48"/>
      <c r="N95" s="48"/>
    </row>
    <row r="96" spans="1:22" x14ac:dyDescent="0.3">
      <c r="B96" s="96"/>
      <c r="C96" s="45"/>
      <c r="D96" s="46"/>
      <c r="E96" s="46"/>
      <c r="F96" s="47"/>
      <c r="G96" s="46"/>
      <c r="H96" s="47"/>
      <c r="I96" s="46"/>
      <c r="J96" s="46"/>
      <c r="K96" s="45"/>
      <c r="L96" s="48"/>
      <c r="M96" s="48"/>
      <c r="N96" s="48"/>
    </row>
    <row r="97" spans="2:14" x14ac:dyDescent="0.3">
      <c r="B97" s="96"/>
      <c r="C97" s="45"/>
      <c r="D97" s="46"/>
      <c r="E97" s="46"/>
      <c r="F97" s="47"/>
      <c r="G97" s="46"/>
      <c r="H97" s="47"/>
      <c r="I97" s="46"/>
      <c r="J97" s="46"/>
      <c r="K97" s="45"/>
      <c r="L97" s="48"/>
      <c r="M97" s="48"/>
      <c r="N97" s="48"/>
    </row>
    <row r="98" spans="2:14" x14ac:dyDescent="0.3">
      <c r="B98" s="96"/>
      <c r="C98" s="45"/>
      <c r="D98" s="46"/>
      <c r="E98" s="46"/>
      <c r="F98" s="47"/>
      <c r="G98" s="46"/>
      <c r="H98" s="47"/>
      <c r="I98" s="46"/>
      <c r="J98" s="46"/>
      <c r="K98" s="45"/>
      <c r="L98" s="48"/>
      <c r="M98" s="48"/>
      <c r="N98" s="48"/>
    </row>
    <row r="99" spans="2:14" x14ac:dyDescent="0.3">
      <c r="B99" s="96"/>
      <c r="C99" s="45"/>
      <c r="D99" s="46"/>
      <c r="E99" s="46"/>
      <c r="F99" s="47"/>
      <c r="G99" s="46"/>
      <c r="H99" s="47"/>
      <c r="I99" s="46"/>
      <c r="J99" s="46"/>
      <c r="K99" s="45"/>
      <c r="L99" s="48"/>
      <c r="M99" s="48"/>
      <c r="N99" s="48"/>
    </row>
    <row r="100" spans="2:14" x14ac:dyDescent="0.3">
      <c r="D100" s="46"/>
      <c r="E100" s="46"/>
      <c r="F100" s="47"/>
      <c r="G100" s="46"/>
      <c r="H100" s="47"/>
      <c r="I100" s="46"/>
      <c r="J100" s="46"/>
      <c r="K100" s="45"/>
      <c r="L100" s="48"/>
      <c r="M100" s="48"/>
      <c r="N100" s="48"/>
    </row>
    <row r="101" spans="2:14" x14ac:dyDescent="0.3">
      <c r="D101" s="46"/>
      <c r="E101" s="46"/>
      <c r="F101" s="47"/>
      <c r="G101" s="46"/>
      <c r="H101" s="47"/>
      <c r="I101" s="46"/>
      <c r="J101" s="46"/>
      <c r="K101" s="45"/>
      <c r="L101" s="48"/>
      <c r="M101" s="48"/>
      <c r="N101" s="48"/>
    </row>
    <row r="102" spans="2:14" x14ac:dyDescent="0.3">
      <c r="D102" s="46"/>
      <c r="E102" s="46"/>
      <c r="F102" s="47"/>
      <c r="G102" s="46"/>
      <c r="H102" s="47"/>
      <c r="I102" s="46"/>
      <c r="J102" s="46"/>
      <c r="K102" s="45"/>
      <c r="L102" s="48"/>
      <c r="M102" s="48"/>
      <c r="N102" s="48"/>
    </row>
    <row r="103" spans="2:14" x14ac:dyDescent="0.3">
      <c r="D103" s="46"/>
      <c r="E103" s="46"/>
      <c r="F103" s="47"/>
      <c r="G103" s="46"/>
      <c r="H103" s="47"/>
      <c r="I103" s="46"/>
      <c r="J103" s="46"/>
      <c r="K103" s="45"/>
      <c r="L103" s="48"/>
      <c r="M103" s="48"/>
      <c r="N103" s="48"/>
    </row>
    <row r="104" spans="2:14" x14ac:dyDescent="0.3">
      <c r="D104" s="46"/>
      <c r="E104" s="46"/>
      <c r="F104" s="47"/>
      <c r="G104" s="46"/>
      <c r="H104" s="47"/>
      <c r="I104" s="46"/>
      <c r="J104" s="46"/>
      <c r="K104" s="45"/>
      <c r="L104" s="48"/>
      <c r="M104" s="48"/>
      <c r="N104" s="48"/>
    </row>
    <row r="105" spans="2:14" x14ac:dyDescent="0.3">
      <c r="D105" s="46"/>
      <c r="E105" s="46"/>
      <c r="F105" s="47"/>
      <c r="G105" s="46"/>
      <c r="H105" s="47"/>
      <c r="I105" s="46"/>
      <c r="J105" s="46"/>
      <c r="K105" s="45"/>
      <c r="L105" s="48"/>
      <c r="M105" s="48"/>
      <c r="N105" s="48"/>
    </row>
    <row r="106" spans="2:14" x14ac:dyDescent="0.3">
      <c r="D106" s="46"/>
      <c r="E106" s="46"/>
      <c r="F106" s="47"/>
      <c r="G106" s="46"/>
      <c r="H106" s="47"/>
      <c r="I106" s="46"/>
      <c r="J106" s="46"/>
      <c r="K106" s="45"/>
      <c r="L106" s="48"/>
      <c r="M106" s="48"/>
      <c r="N106" s="48"/>
    </row>
    <row r="107" spans="2:14" x14ac:dyDescent="0.3">
      <c r="D107" s="46"/>
      <c r="E107" s="46"/>
      <c r="F107" s="47"/>
      <c r="G107" s="46"/>
      <c r="H107" s="47"/>
      <c r="I107" s="46"/>
      <c r="J107" s="46"/>
      <c r="K107" s="45"/>
      <c r="L107" s="48"/>
      <c r="M107" s="48"/>
      <c r="N107" s="48"/>
    </row>
    <row r="108" spans="2:14" x14ac:dyDescent="0.3">
      <c r="D108" s="46"/>
      <c r="E108" s="46"/>
      <c r="F108" s="47"/>
      <c r="G108" s="46"/>
      <c r="H108" s="47"/>
      <c r="I108" s="46"/>
      <c r="J108" s="46"/>
      <c r="K108" s="45"/>
      <c r="L108" s="48"/>
      <c r="M108" s="48"/>
      <c r="N108" s="48"/>
    </row>
    <row r="109" spans="2:14" x14ac:dyDescent="0.3">
      <c r="D109" s="46"/>
      <c r="E109" s="46"/>
      <c r="F109" s="47"/>
      <c r="G109" s="46"/>
      <c r="H109" s="47"/>
      <c r="I109" s="46"/>
      <c r="J109" s="46"/>
      <c r="K109" s="45"/>
      <c r="L109" s="48"/>
      <c r="M109" s="48"/>
      <c r="N109" s="48"/>
    </row>
    <row r="110" spans="2:14" x14ac:dyDescent="0.3">
      <c r="D110" s="46"/>
      <c r="E110" s="46"/>
      <c r="F110" s="47"/>
      <c r="G110" s="46"/>
      <c r="H110" s="47"/>
      <c r="I110" s="46"/>
      <c r="J110" s="46"/>
      <c r="K110" s="45"/>
      <c r="L110" s="48"/>
      <c r="M110" s="48"/>
      <c r="N110" s="48"/>
    </row>
    <row r="111" spans="2:14" x14ac:dyDescent="0.3">
      <c r="D111" s="46"/>
      <c r="E111" s="46"/>
      <c r="F111" s="47"/>
      <c r="G111" s="46"/>
      <c r="H111" s="47"/>
      <c r="I111" s="46"/>
      <c r="J111" s="46"/>
      <c r="K111" s="45"/>
      <c r="L111" s="48"/>
      <c r="M111" s="48"/>
      <c r="N111" s="48"/>
    </row>
    <row r="112" spans="2:14" x14ac:dyDescent="0.3">
      <c r="D112" s="46"/>
      <c r="E112" s="46"/>
      <c r="F112" s="47"/>
      <c r="G112" s="46"/>
      <c r="H112" s="47"/>
      <c r="I112" s="46"/>
      <c r="J112" s="46"/>
      <c r="K112" s="45"/>
      <c r="L112" s="48"/>
      <c r="M112" s="48"/>
      <c r="N112" s="48"/>
    </row>
    <row r="113" spans="4:14" x14ac:dyDescent="0.3">
      <c r="D113" s="46"/>
      <c r="E113" s="46"/>
      <c r="F113" s="47"/>
      <c r="G113" s="46"/>
      <c r="H113" s="47"/>
      <c r="I113" s="46"/>
      <c r="J113" s="46"/>
      <c r="K113" s="45"/>
      <c r="L113" s="48"/>
      <c r="M113" s="48"/>
      <c r="N113" s="48"/>
    </row>
    <row r="114" spans="4:14" x14ac:dyDescent="0.3">
      <c r="D114" s="46"/>
      <c r="E114" s="46"/>
      <c r="F114" s="47"/>
      <c r="G114" s="46"/>
      <c r="H114" s="47"/>
      <c r="I114" s="46"/>
      <c r="J114" s="46"/>
      <c r="K114" s="45"/>
      <c r="L114" s="48"/>
      <c r="M114" s="48"/>
      <c r="N114" s="48"/>
    </row>
    <row r="115" spans="4:14" x14ac:dyDescent="0.3">
      <c r="D115" s="46"/>
      <c r="E115" s="46"/>
      <c r="F115" s="47"/>
      <c r="G115" s="46"/>
      <c r="H115" s="47"/>
      <c r="I115" s="46"/>
      <c r="J115" s="46"/>
      <c r="K115" s="45"/>
      <c r="L115" s="48"/>
      <c r="M115" s="48"/>
      <c r="N115" s="48"/>
    </row>
    <row r="116" spans="4:14" x14ac:dyDescent="0.3">
      <c r="D116" s="46"/>
      <c r="E116" s="46"/>
      <c r="F116" s="47"/>
      <c r="G116" s="46"/>
      <c r="H116" s="47"/>
      <c r="I116" s="46"/>
      <c r="J116" s="46"/>
      <c r="K116" s="45"/>
      <c r="L116" s="48"/>
      <c r="M116" s="48"/>
      <c r="N116" s="48"/>
    </row>
    <row r="117" spans="4:14" x14ac:dyDescent="0.3">
      <c r="D117" s="46"/>
      <c r="E117" s="46"/>
      <c r="F117" s="47"/>
      <c r="G117" s="46"/>
      <c r="H117" s="47"/>
      <c r="I117" s="46"/>
      <c r="J117" s="46"/>
      <c r="K117" s="45"/>
      <c r="L117" s="48"/>
      <c r="M117" s="48"/>
      <c r="N117" s="48"/>
    </row>
    <row r="118" spans="4:14" x14ac:dyDescent="0.3">
      <c r="D118" s="46"/>
      <c r="E118" s="46"/>
      <c r="F118" s="47"/>
      <c r="G118" s="46"/>
      <c r="H118" s="47"/>
      <c r="I118" s="46"/>
      <c r="J118" s="46"/>
      <c r="K118" s="45"/>
      <c r="L118" s="48"/>
      <c r="M118" s="48"/>
      <c r="N118" s="48"/>
    </row>
    <row r="119" spans="4:14" x14ac:dyDescent="0.3">
      <c r="D119" s="46"/>
      <c r="E119" s="46"/>
      <c r="F119" s="47"/>
      <c r="G119" s="46"/>
      <c r="H119" s="47"/>
      <c r="I119" s="46"/>
      <c r="J119" s="46"/>
      <c r="K119" s="45"/>
      <c r="L119" s="48"/>
      <c r="M119" s="48"/>
      <c r="N119" s="48"/>
    </row>
    <row r="120" spans="4:14" x14ac:dyDescent="0.3">
      <c r="D120" s="46"/>
      <c r="E120" s="46"/>
      <c r="F120" s="47"/>
      <c r="G120" s="46"/>
      <c r="H120" s="47"/>
      <c r="I120" s="46"/>
      <c r="J120" s="46"/>
      <c r="K120" s="45"/>
      <c r="L120" s="48"/>
      <c r="M120" s="48"/>
      <c r="N120" s="48"/>
    </row>
    <row r="121" spans="4:14" x14ac:dyDescent="0.3">
      <c r="D121" s="46"/>
      <c r="E121" s="46"/>
      <c r="F121" s="47"/>
      <c r="G121" s="46"/>
      <c r="H121" s="47"/>
      <c r="I121" s="46"/>
      <c r="J121" s="46"/>
      <c r="K121" s="45"/>
      <c r="L121" s="48"/>
      <c r="M121" s="48"/>
      <c r="N121" s="48"/>
    </row>
    <row r="122" spans="4:14" x14ac:dyDescent="0.3">
      <c r="D122" s="46"/>
      <c r="E122" s="46"/>
      <c r="F122" s="47"/>
      <c r="G122" s="46"/>
      <c r="H122" s="47"/>
      <c r="I122" s="46"/>
      <c r="J122" s="46"/>
      <c r="K122" s="45"/>
      <c r="L122" s="48"/>
      <c r="M122" s="48"/>
      <c r="N122" s="48"/>
    </row>
    <row r="123" spans="4:14" x14ac:dyDescent="0.3">
      <c r="D123" s="46"/>
      <c r="E123" s="46"/>
      <c r="F123" s="47"/>
      <c r="G123" s="46"/>
      <c r="H123" s="47"/>
      <c r="I123" s="46"/>
      <c r="J123" s="46"/>
      <c r="K123" s="45"/>
      <c r="L123" s="48"/>
      <c r="M123" s="48"/>
      <c r="N123" s="48"/>
    </row>
    <row r="124" spans="4:14" x14ac:dyDescent="0.3">
      <c r="D124" s="46"/>
      <c r="E124" s="46"/>
      <c r="F124" s="47"/>
      <c r="G124" s="46"/>
      <c r="H124" s="47"/>
      <c r="I124" s="46"/>
      <c r="J124" s="46"/>
      <c r="K124" s="45"/>
      <c r="L124" s="48"/>
      <c r="M124" s="48"/>
      <c r="N124" s="48"/>
    </row>
    <row r="125" spans="4:14" x14ac:dyDescent="0.3">
      <c r="D125" s="46"/>
      <c r="E125" s="46"/>
      <c r="F125" s="47"/>
      <c r="G125" s="46"/>
      <c r="H125" s="47"/>
      <c r="I125" s="46"/>
      <c r="J125" s="46"/>
      <c r="K125" s="45"/>
      <c r="L125" s="48"/>
      <c r="M125" s="48"/>
      <c r="N125" s="48"/>
    </row>
    <row r="126" spans="4:14" x14ac:dyDescent="0.3">
      <c r="D126" s="46"/>
      <c r="E126" s="46"/>
      <c r="F126" s="47"/>
      <c r="G126" s="46"/>
      <c r="H126" s="47"/>
      <c r="I126" s="46"/>
      <c r="J126" s="46"/>
      <c r="K126" s="45"/>
      <c r="L126" s="48"/>
      <c r="M126" s="48"/>
      <c r="N126" s="48"/>
    </row>
    <row r="127" spans="4:14" x14ac:dyDescent="0.3">
      <c r="D127" s="46"/>
      <c r="E127" s="46"/>
      <c r="F127" s="47"/>
      <c r="G127" s="46"/>
      <c r="H127" s="47"/>
      <c r="I127" s="46"/>
      <c r="J127" s="46"/>
      <c r="K127" s="45"/>
      <c r="L127" s="48"/>
      <c r="M127" s="48"/>
      <c r="N127" s="48"/>
    </row>
    <row r="128" spans="4:14" x14ac:dyDescent="0.3">
      <c r="D128" s="46"/>
      <c r="E128" s="46"/>
      <c r="F128" s="47"/>
      <c r="G128" s="46"/>
      <c r="H128" s="47"/>
      <c r="I128" s="46"/>
      <c r="J128" s="46"/>
      <c r="K128" s="45"/>
      <c r="L128" s="48"/>
      <c r="M128" s="48"/>
      <c r="N128" s="48"/>
    </row>
    <row r="129" spans="4:14" x14ac:dyDescent="0.3">
      <c r="D129" s="46"/>
      <c r="E129" s="46"/>
      <c r="F129" s="47"/>
      <c r="G129" s="46"/>
      <c r="H129" s="47"/>
      <c r="I129" s="46"/>
      <c r="J129" s="46"/>
      <c r="K129" s="45"/>
      <c r="L129" s="48"/>
      <c r="M129" s="48"/>
      <c r="N129" s="48"/>
    </row>
    <row r="130" spans="4:14" x14ac:dyDescent="0.3">
      <c r="D130" s="45"/>
      <c r="E130" s="45"/>
      <c r="F130" s="49"/>
      <c r="G130" s="45"/>
      <c r="H130" s="49"/>
      <c r="I130" s="45"/>
      <c r="J130" s="45"/>
      <c r="K130" s="45"/>
      <c r="L130" s="48"/>
      <c r="M130" s="48"/>
      <c r="N130" s="48"/>
    </row>
    <row r="131" spans="4:14" x14ac:dyDescent="0.3">
      <c r="D131" s="45"/>
      <c r="E131" s="45"/>
      <c r="F131" s="49"/>
      <c r="G131" s="45"/>
      <c r="H131" s="49"/>
      <c r="I131" s="45"/>
      <c r="J131" s="45"/>
      <c r="K131" s="45"/>
      <c r="L131" s="48"/>
      <c r="M131" s="48"/>
      <c r="N131" s="48"/>
    </row>
    <row r="132" spans="4:14" x14ac:dyDescent="0.3">
      <c r="D132" s="45"/>
      <c r="E132" s="45"/>
      <c r="F132" s="49"/>
      <c r="G132" s="45"/>
      <c r="H132" s="49"/>
      <c r="I132" s="45"/>
      <c r="J132" s="45"/>
      <c r="K132" s="45"/>
      <c r="L132" s="48"/>
      <c r="M132" s="48"/>
      <c r="N132" s="48"/>
    </row>
    <row r="133" spans="4:14" x14ac:dyDescent="0.3">
      <c r="D133" s="45"/>
      <c r="E133" s="45"/>
      <c r="F133" s="49"/>
      <c r="G133" s="45"/>
      <c r="H133" s="49"/>
      <c r="I133" s="45"/>
      <c r="J133" s="45"/>
      <c r="K133" s="45"/>
      <c r="L133" s="48"/>
      <c r="M133" s="48"/>
      <c r="N133" s="48"/>
    </row>
    <row r="134" spans="4:14" x14ac:dyDescent="0.3">
      <c r="D134" s="45"/>
      <c r="E134" s="45"/>
      <c r="F134" s="49"/>
      <c r="G134" s="45"/>
      <c r="H134" s="49"/>
      <c r="I134" s="45"/>
      <c r="J134" s="45"/>
      <c r="K134" s="45"/>
      <c r="L134" s="48"/>
      <c r="M134" s="48"/>
      <c r="N134" s="48"/>
    </row>
    <row r="135" spans="4:14" x14ac:dyDescent="0.3">
      <c r="D135" s="45"/>
      <c r="E135" s="45"/>
      <c r="F135" s="49"/>
      <c r="G135" s="45"/>
      <c r="H135" s="49"/>
      <c r="I135" s="45"/>
      <c r="J135" s="45"/>
      <c r="K135" s="45"/>
      <c r="L135" s="48"/>
      <c r="M135" s="48"/>
      <c r="N135" s="48"/>
    </row>
    <row r="136" spans="4:14" x14ac:dyDescent="0.3">
      <c r="D136" s="45"/>
      <c r="E136" s="45"/>
      <c r="F136" s="49"/>
      <c r="G136" s="45"/>
      <c r="H136" s="49"/>
      <c r="I136" s="45"/>
      <c r="J136" s="45"/>
      <c r="K136" s="45"/>
      <c r="L136" s="48"/>
      <c r="M136" s="48"/>
      <c r="N136" s="48"/>
    </row>
    <row r="137" spans="4:14" x14ac:dyDescent="0.3">
      <c r="D137" s="45"/>
      <c r="E137" s="45"/>
      <c r="F137" s="49"/>
      <c r="G137" s="45"/>
      <c r="H137" s="49"/>
      <c r="I137" s="45"/>
      <c r="J137" s="45"/>
      <c r="K137" s="45"/>
      <c r="L137" s="48"/>
      <c r="M137" s="48"/>
      <c r="N137" s="48"/>
    </row>
    <row r="138" spans="4:14" x14ac:dyDescent="0.3">
      <c r="D138" s="45"/>
      <c r="E138" s="45"/>
      <c r="F138" s="49"/>
      <c r="G138" s="45"/>
      <c r="H138" s="49"/>
      <c r="I138" s="45"/>
      <c r="J138" s="45"/>
      <c r="K138" s="45"/>
      <c r="L138" s="48"/>
      <c r="M138" s="48"/>
      <c r="N138" s="48"/>
    </row>
    <row r="139" spans="4:14" x14ac:dyDescent="0.3">
      <c r="D139" s="45"/>
      <c r="E139" s="45"/>
      <c r="F139" s="49"/>
      <c r="G139" s="45"/>
      <c r="H139" s="49"/>
      <c r="I139" s="45"/>
      <c r="J139" s="45"/>
      <c r="K139" s="45"/>
      <c r="L139" s="48"/>
      <c r="M139" s="48"/>
      <c r="N139" s="48"/>
    </row>
    <row r="140" spans="4:14" x14ac:dyDescent="0.3">
      <c r="D140" s="45"/>
      <c r="E140" s="45"/>
      <c r="F140" s="49"/>
      <c r="G140" s="45"/>
      <c r="H140" s="49"/>
      <c r="I140" s="45"/>
      <c r="J140" s="45"/>
      <c r="K140" s="45"/>
      <c r="L140" s="48"/>
      <c r="M140" s="48"/>
      <c r="N140" s="48"/>
    </row>
    <row r="141" spans="4:14" x14ac:dyDescent="0.3">
      <c r="D141" s="45"/>
      <c r="E141" s="45"/>
      <c r="F141" s="49"/>
      <c r="G141" s="45"/>
      <c r="H141" s="49"/>
      <c r="I141" s="45"/>
      <c r="J141" s="45"/>
      <c r="K141" s="45"/>
      <c r="L141" s="48"/>
      <c r="M141" s="48"/>
      <c r="N141" s="48"/>
    </row>
    <row r="142" spans="4:14" x14ac:dyDescent="0.3">
      <c r="D142" s="45"/>
      <c r="E142" s="45"/>
      <c r="F142" s="49"/>
      <c r="G142" s="45"/>
      <c r="H142" s="49"/>
      <c r="I142" s="45"/>
      <c r="J142" s="45"/>
      <c r="K142" s="45"/>
      <c r="L142" s="48"/>
      <c r="M142" s="48"/>
      <c r="N142" s="48"/>
    </row>
    <row r="143" spans="4:14" x14ac:dyDescent="0.3">
      <c r="D143" s="45"/>
      <c r="E143" s="45"/>
      <c r="F143" s="49"/>
      <c r="G143" s="45"/>
      <c r="H143" s="49"/>
      <c r="I143" s="45"/>
      <c r="J143" s="45"/>
      <c r="K143" s="45"/>
      <c r="L143" s="48"/>
      <c r="M143" s="48"/>
      <c r="N143" s="48"/>
    </row>
    <row r="144" spans="4:14" x14ac:dyDescent="0.3">
      <c r="D144" s="45"/>
      <c r="E144" s="45"/>
      <c r="F144" s="49"/>
      <c r="G144" s="45"/>
      <c r="H144" s="49"/>
      <c r="I144" s="45"/>
      <c r="J144" s="45"/>
      <c r="K144" s="45"/>
      <c r="L144" s="48"/>
      <c r="M144" s="48"/>
      <c r="N144" s="48"/>
    </row>
    <row r="145" spans="4:14" x14ac:dyDescent="0.3">
      <c r="D145" s="45"/>
      <c r="E145" s="45"/>
      <c r="F145" s="49"/>
      <c r="G145" s="45"/>
      <c r="H145" s="49"/>
      <c r="I145" s="45"/>
      <c r="J145" s="45"/>
      <c r="K145" s="45"/>
      <c r="L145" s="48"/>
      <c r="M145" s="48"/>
      <c r="N145" s="48"/>
    </row>
    <row r="146" spans="4:14" x14ac:dyDescent="0.3">
      <c r="D146" s="45"/>
      <c r="E146" s="45"/>
      <c r="F146" s="49"/>
      <c r="G146" s="45"/>
      <c r="H146" s="49"/>
      <c r="I146" s="45"/>
      <c r="J146" s="45"/>
      <c r="K146" s="45"/>
      <c r="L146" s="48"/>
      <c r="M146" s="48"/>
      <c r="N146" s="48"/>
    </row>
    <row r="147" spans="4:14" x14ac:dyDescent="0.3">
      <c r="D147" s="45"/>
      <c r="E147" s="45"/>
      <c r="F147" s="49"/>
      <c r="G147" s="45"/>
      <c r="H147" s="49"/>
      <c r="I147" s="45"/>
      <c r="J147" s="45"/>
      <c r="K147" s="45"/>
      <c r="L147" s="48"/>
      <c r="M147" s="48"/>
      <c r="N147" s="48"/>
    </row>
    <row r="148" spans="4:14" x14ac:dyDescent="0.3">
      <c r="D148" s="45"/>
      <c r="E148" s="45"/>
      <c r="F148" s="49"/>
      <c r="G148" s="45"/>
      <c r="H148" s="49"/>
      <c r="I148" s="45"/>
      <c r="J148" s="45"/>
      <c r="K148" s="45"/>
      <c r="L148" s="48"/>
      <c r="M148" s="48"/>
      <c r="N148" s="48"/>
    </row>
    <row r="149" spans="4:14" x14ac:dyDescent="0.3">
      <c r="D149" s="45"/>
      <c r="E149" s="45"/>
      <c r="F149" s="49"/>
      <c r="G149" s="45"/>
      <c r="H149" s="49"/>
      <c r="I149" s="45"/>
      <c r="J149" s="45"/>
      <c r="K149" s="45"/>
      <c r="L149" s="48"/>
      <c r="M149" s="48"/>
      <c r="N149" s="48"/>
    </row>
    <row r="150" spans="4:14" x14ac:dyDescent="0.3">
      <c r="D150" s="45"/>
      <c r="E150" s="45"/>
      <c r="F150" s="49"/>
      <c r="G150" s="45"/>
      <c r="H150" s="49"/>
      <c r="I150" s="45"/>
      <c r="J150" s="45"/>
      <c r="K150" s="45"/>
      <c r="L150" s="48"/>
      <c r="M150" s="48"/>
      <c r="N150" s="48"/>
    </row>
    <row r="151" spans="4:14" x14ac:dyDescent="0.3">
      <c r="D151" s="45"/>
      <c r="E151" s="45"/>
      <c r="F151" s="49"/>
      <c r="G151" s="45"/>
      <c r="H151" s="49"/>
      <c r="I151" s="45"/>
      <c r="J151" s="45"/>
      <c r="K151" s="45"/>
      <c r="L151" s="48"/>
      <c r="M151" s="48"/>
      <c r="N151" s="48"/>
    </row>
    <row r="152" spans="4:14" x14ac:dyDescent="0.3">
      <c r="D152" s="45"/>
      <c r="E152" s="45"/>
      <c r="F152" s="49"/>
      <c r="G152" s="45"/>
      <c r="H152" s="49"/>
      <c r="I152" s="45"/>
      <c r="J152" s="45"/>
      <c r="K152" s="45"/>
      <c r="L152" s="48"/>
      <c r="M152" s="48"/>
      <c r="N152" s="48"/>
    </row>
    <row r="153" spans="4:14" x14ac:dyDescent="0.3">
      <c r="D153" s="45"/>
      <c r="E153" s="45"/>
      <c r="F153" s="49"/>
      <c r="G153" s="45"/>
      <c r="H153" s="49"/>
      <c r="I153" s="45"/>
      <c r="J153" s="45"/>
      <c r="K153" s="45"/>
      <c r="L153" s="48"/>
      <c r="M153" s="48"/>
      <c r="N153" s="48"/>
    </row>
    <row r="154" spans="4:14" x14ac:dyDescent="0.3">
      <c r="D154" s="45"/>
      <c r="E154" s="45"/>
      <c r="F154" s="49"/>
      <c r="G154" s="45"/>
      <c r="H154" s="49"/>
      <c r="I154" s="45"/>
      <c r="J154" s="45"/>
      <c r="K154" s="45"/>
      <c r="L154" s="48"/>
      <c r="M154" s="48"/>
      <c r="N154" s="48"/>
    </row>
    <row r="155" spans="4:14" x14ac:dyDescent="0.3">
      <c r="D155" s="45"/>
      <c r="E155" s="45"/>
      <c r="F155" s="49"/>
      <c r="G155" s="45"/>
      <c r="H155" s="49"/>
      <c r="I155" s="45"/>
      <c r="J155" s="45"/>
      <c r="K155" s="45"/>
      <c r="L155" s="48"/>
      <c r="M155" s="48"/>
      <c r="N155" s="48"/>
    </row>
    <row r="156" spans="4:14" x14ac:dyDescent="0.3">
      <c r="D156" s="45"/>
      <c r="E156" s="45"/>
      <c r="F156" s="49"/>
      <c r="G156" s="45"/>
      <c r="H156" s="49"/>
      <c r="I156" s="45"/>
      <c r="J156" s="45"/>
      <c r="K156" s="45"/>
      <c r="L156" s="48"/>
      <c r="M156" s="48"/>
      <c r="N156" s="48"/>
    </row>
    <row r="157" spans="4:14" x14ac:dyDescent="0.3">
      <c r="D157" s="45"/>
      <c r="E157" s="45"/>
      <c r="F157" s="49"/>
      <c r="G157" s="45"/>
      <c r="H157" s="49"/>
      <c r="I157" s="45"/>
      <c r="J157" s="45"/>
      <c r="K157" s="45"/>
      <c r="L157" s="48"/>
      <c r="M157" s="48"/>
      <c r="N157" s="48"/>
    </row>
    <row r="158" spans="4:14" x14ac:dyDescent="0.3">
      <c r="D158" s="45"/>
      <c r="E158" s="45"/>
      <c r="F158" s="49"/>
      <c r="G158" s="45"/>
      <c r="H158" s="49"/>
      <c r="I158" s="45"/>
      <c r="J158" s="45"/>
      <c r="K158" s="45"/>
      <c r="L158" s="48"/>
      <c r="M158" s="48"/>
      <c r="N158" s="48"/>
    </row>
    <row r="159" spans="4:14" x14ac:dyDescent="0.3">
      <c r="D159" s="45"/>
      <c r="E159" s="45"/>
      <c r="F159" s="49"/>
      <c r="G159" s="45"/>
      <c r="H159" s="49"/>
      <c r="I159" s="45"/>
      <c r="J159" s="45"/>
      <c r="K159" s="45"/>
      <c r="L159" s="48"/>
      <c r="M159" s="48"/>
      <c r="N159" s="48"/>
    </row>
    <row r="160" spans="4:14" x14ac:dyDescent="0.3">
      <c r="D160" s="45"/>
      <c r="E160" s="45"/>
      <c r="F160" s="49"/>
      <c r="G160" s="45"/>
      <c r="H160" s="49"/>
      <c r="I160" s="45"/>
      <c r="J160" s="45"/>
      <c r="K160" s="45"/>
      <c r="L160" s="48"/>
      <c r="M160" s="48"/>
      <c r="N160" s="48"/>
    </row>
    <row r="161" spans="4:14" x14ac:dyDescent="0.3">
      <c r="D161" s="45"/>
      <c r="E161" s="45"/>
      <c r="F161" s="49"/>
      <c r="G161" s="45"/>
      <c r="H161" s="49"/>
      <c r="I161" s="45"/>
      <c r="J161" s="45"/>
      <c r="K161" s="45"/>
      <c r="L161" s="48"/>
      <c r="M161" s="48"/>
      <c r="N161" s="48"/>
    </row>
    <row r="162" spans="4:14" x14ac:dyDescent="0.3">
      <c r="D162" s="45"/>
      <c r="E162" s="45"/>
      <c r="F162" s="49"/>
      <c r="G162" s="45"/>
      <c r="H162" s="49"/>
      <c r="I162" s="45"/>
      <c r="J162" s="45"/>
      <c r="K162" s="45"/>
      <c r="L162" s="48"/>
      <c r="M162" s="48"/>
      <c r="N162" s="48"/>
    </row>
    <row r="163" spans="4:14" x14ac:dyDescent="0.3">
      <c r="D163" s="45"/>
      <c r="E163" s="45"/>
      <c r="F163" s="49"/>
      <c r="G163" s="45"/>
      <c r="H163" s="49"/>
      <c r="I163" s="45"/>
      <c r="J163" s="45"/>
      <c r="K163" s="45"/>
      <c r="L163" s="48"/>
      <c r="M163" s="48"/>
      <c r="N163" s="48"/>
    </row>
    <row r="164" spans="4:14" x14ac:dyDescent="0.3">
      <c r="D164" s="45"/>
      <c r="E164" s="45"/>
      <c r="F164" s="49"/>
      <c r="G164" s="45"/>
      <c r="H164" s="49"/>
      <c r="I164" s="45"/>
      <c r="J164" s="45"/>
      <c r="K164" s="45"/>
      <c r="L164" s="48"/>
      <c r="M164" s="48"/>
      <c r="N164" s="48"/>
    </row>
    <row r="165" spans="4:14" x14ac:dyDescent="0.3">
      <c r="D165" s="45"/>
      <c r="E165" s="45"/>
      <c r="F165" s="49"/>
      <c r="G165" s="45"/>
      <c r="H165" s="49"/>
      <c r="I165" s="45"/>
      <c r="J165" s="45"/>
      <c r="K165" s="45"/>
      <c r="L165" s="48"/>
      <c r="M165" s="48"/>
      <c r="N165" s="48"/>
    </row>
    <row r="166" spans="4:14" x14ac:dyDescent="0.3">
      <c r="D166" s="45"/>
      <c r="E166" s="45"/>
      <c r="F166" s="49"/>
      <c r="G166" s="45"/>
      <c r="H166" s="49"/>
      <c r="I166" s="45"/>
      <c r="J166" s="45"/>
      <c r="K166" s="45"/>
      <c r="L166" s="48"/>
      <c r="M166" s="48"/>
      <c r="N166" s="48"/>
    </row>
    <row r="167" spans="4:14" x14ac:dyDescent="0.3">
      <c r="D167" s="45"/>
      <c r="E167" s="45"/>
      <c r="F167" s="49"/>
      <c r="G167" s="45"/>
      <c r="H167" s="49"/>
      <c r="I167" s="45"/>
      <c r="J167" s="45"/>
      <c r="K167" s="45"/>
      <c r="L167" s="48"/>
      <c r="M167" s="48"/>
      <c r="N167" s="48"/>
    </row>
    <row r="168" spans="4:14" x14ac:dyDescent="0.3">
      <c r="D168" s="45"/>
      <c r="E168" s="45"/>
      <c r="F168" s="49"/>
      <c r="G168" s="45"/>
      <c r="H168" s="49"/>
      <c r="I168" s="45"/>
      <c r="J168" s="45"/>
      <c r="K168" s="45"/>
      <c r="L168" s="48"/>
      <c r="M168" s="48"/>
      <c r="N168" s="48"/>
    </row>
    <row r="169" spans="4:14" x14ac:dyDescent="0.3">
      <c r="D169" s="45"/>
      <c r="E169" s="45"/>
      <c r="F169" s="49"/>
      <c r="G169" s="45"/>
      <c r="H169" s="49"/>
      <c r="I169" s="45"/>
      <c r="J169" s="45"/>
      <c r="K169" s="45"/>
      <c r="L169" s="48"/>
      <c r="M169" s="48"/>
      <c r="N169" s="48"/>
    </row>
    <row r="170" spans="4:14" x14ac:dyDescent="0.3">
      <c r="D170" s="45"/>
      <c r="E170" s="45"/>
      <c r="F170" s="49"/>
      <c r="G170" s="45"/>
      <c r="H170" s="49"/>
      <c r="I170" s="45"/>
      <c r="J170" s="45"/>
      <c r="K170" s="45"/>
      <c r="L170" s="48"/>
      <c r="M170" s="48"/>
      <c r="N170" s="48"/>
    </row>
    <row r="171" spans="4:14" x14ac:dyDescent="0.3">
      <c r="D171" s="45"/>
      <c r="E171" s="45"/>
      <c r="F171" s="49"/>
      <c r="G171" s="45"/>
      <c r="H171" s="49"/>
      <c r="I171" s="45"/>
      <c r="J171" s="45"/>
      <c r="K171" s="45"/>
      <c r="L171" s="48"/>
      <c r="M171" s="48"/>
      <c r="N171" s="48"/>
    </row>
    <row r="172" spans="4:14" x14ac:dyDescent="0.3">
      <c r="D172" s="45"/>
      <c r="E172" s="45"/>
      <c r="F172" s="49"/>
      <c r="G172" s="45"/>
      <c r="H172" s="49"/>
      <c r="I172" s="45"/>
      <c r="J172" s="45"/>
      <c r="K172" s="45"/>
      <c r="L172" s="48"/>
      <c r="M172" s="48"/>
      <c r="N172" s="48"/>
    </row>
    <row r="173" spans="4:14" x14ac:dyDescent="0.3">
      <c r="D173" s="45"/>
      <c r="E173" s="45"/>
      <c r="F173" s="49"/>
      <c r="G173" s="45"/>
      <c r="H173" s="49"/>
      <c r="I173" s="45"/>
      <c r="J173" s="45"/>
      <c r="K173" s="45"/>
      <c r="L173" s="48"/>
      <c r="M173" s="48"/>
      <c r="N173" s="48"/>
    </row>
    <row r="174" spans="4:14" x14ac:dyDescent="0.3">
      <c r="D174" s="45"/>
      <c r="E174" s="45"/>
      <c r="F174" s="49"/>
      <c r="G174" s="45"/>
      <c r="H174" s="49"/>
      <c r="I174" s="45"/>
      <c r="J174" s="45"/>
      <c r="K174" s="45"/>
      <c r="L174" s="48"/>
      <c r="M174" s="48"/>
      <c r="N174" s="48"/>
    </row>
    <row r="175" spans="4:14" x14ac:dyDescent="0.3">
      <c r="D175" s="45"/>
      <c r="E175" s="45"/>
      <c r="F175" s="49"/>
      <c r="G175" s="45"/>
      <c r="H175" s="49"/>
      <c r="I175" s="45"/>
      <c r="J175" s="45"/>
      <c r="K175" s="45"/>
      <c r="L175" s="48"/>
      <c r="M175" s="48"/>
      <c r="N175" s="48"/>
    </row>
    <row r="176" spans="4:14" x14ac:dyDescent="0.3">
      <c r="D176" s="45"/>
      <c r="E176" s="45"/>
      <c r="F176" s="49"/>
      <c r="G176" s="45"/>
      <c r="H176" s="49"/>
      <c r="I176" s="45"/>
      <c r="J176" s="45"/>
      <c r="K176" s="45"/>
      <c r="L176" s="48"/>
      <c r="M176" s="48"/>
      <c r="N176" s="48"/>
    </row>
    <row r="177" spans="4:14" x14ac:dyDescent="0.3">
      <c r="D177" s="45"/>
      <c r="E177" s="45"/>
      <c r="F177" s="49"/>
      <c r="G177" s="45"/>
      <c r="H177" s="49"/>
      <c r="I177" s="45"/>
      <c r="J177" s="45"/>
      <c r="K177" s="45"/>
      <c r="L177" s="48"/>
      <c r="M177" s="48"/>
      <c r="N177" s="48"/>
    </row>
    <row r="178" spans="4:14" x14ac:dyDescent="0.3">
      <c r="D178" s="45"/>
      <c r="E178" s="45"/>
      <c r="F178" s="49"/>
      <c r="G178" s="45"/>
      <c r="H178" s="49"/>
      <c r="I178" s="45"/>
      <c r="J178" s="45"/>
      <c r="K178" s="45"/>
      <c r="L178" s="48"/>
      <c r="M178" s="48"/>
      <c r="N178" s="48"/>
    </row>
    <row r="179" spans="4:14" x14ac:dyDescent="0.3">
      <c r="D179" s="45"/>
      <c r="E179" s="45"/>
      <c r="F179" s="49"/>
      <c r="G179" s="45"/>
      <c r="H179" s="49"/>
      <c r="I179" s="45"/>
      <c r="J179" s="45"/>
      <c r="K179" s="45"/>
      <c r="L179" s="48"/>
      <c r="M179" s="48"/>
      <c r="N179" s="48"/>
    </row>
    <row r="180" spans="4:14" x14ac:dyDescent="0.3">
      <c r="D180" s="45"/>
      <c r="E180" s="45"/>
      <c r="F180" s="49"/>
      <c r="G180" s="45"/>
      <c r="H180" s="49"/>
      <c r="I180" s="45"/>
      <c r="J180" s="45"/>
      <c r="K180" s="45"/>
      <c r="L180" s="48"/>
      <c r="M180" s="48"/>
      <c r="N180" s="48"/>
    </row>
    <row r="181" spans="4:14" x14ac:dyDescent="0.3">
      <c r="D181" s="45"/>
      <c r="E181" s="45"/>
      <c r="F181" s="49"/>
      <c r="G181" s="45"/>
      <c r="H181" s="49"/>
      <c r="I181" s="45"/>
      <c r="J181" s="45"/>
      <c r="K181" s="45"/>
      <c r="L181" s="48"/>
      <c r="M181" s="48"/>
      <c r="N181" s="48"/>
    </row>
    <row r="182" spans="4:14" x14ac:dyDescent="0.3">
      <c r="D182" s="45"/>
      <c r="E182" s="45"/>
      <c r="F182" s="49"/>
      <c r="G182" s="45"/>
      <c r="H182" s="49"/>
      <c r="I182" s="45"/>
      <c r="J182" s="45"/>
      <c r="K182" s="45"/>
      <c r="L182" s="48"/>
      <c r="M182" s="48"/>
      <c r="N182" s="48"/>
    </row>
    <row r="183" spans="4:14" x14ac:dyDescent="0.3">
      <c r="D183" s="45"/>
      <c r="E183" s="45"/>
      <c r="F183" s="49"/>
      <c r="G183" s="45"/>
      <c r="H183" s="49"/>
      <c r="I183" s="45"/>
      <c r="J183" s="45"/>
      <c r="K183" s="45"/>
      <c r="L183" s="48"/>
      <c r="M183" s="48"/>
      <c r="N183" s="48"/>
    </row>
    <row r="184" spans="4:14" x14ac:dyDescent="0.3">
      <c r="D184" s="45"/>
      <c r="E184" s="45"/>
      <c r="F184" s="49"/>
      <c r="G184" s="45"/>
      <c r="H184" s="49"/>
      <c r="I184" s="45"/>
      <c r="J184" s="45"/>
      <c r="K184" s="45"/>
      <c r="L184" s="48"/>
      <c r="M184" s="48"/>
      <c r="N184" s="48"/>
    </row>
    <row r="185" spans="4:14" x14ac:dyDescent="0.3">
      <c r="D185" s="45"/>
      <c r="E185" s="45"/>
      <c r="F185" s="49"/>
      <c r="G185" s="45"/>
      <c r="H185" s="49"/>
      <c r="I185" s="45"/>
      <c r="J185" s="45"/>
      <c r="K185" s="45"/>
      <c r="L185" s="48"/>
      <c r="M185" s="48"/>
      <c r="N185" s="48"/>
    </row>
    <row r="186" spans="4:14" x14ac:dyDescent="0.3">
      <c r="D186" s="45"/>
      <c r="E186" s="45"/>
      <c r="F186" s="49"/>
      <c r="G186" s="45"/>
      <c r="H186" s="49"/>
      <c r="I186" s="45"/>
      <c r="J186" s="45"/>
      <c r="K186" s="45"/>
      <c r="L186" s="48"/>
      <c r="M186" s="48"/>
      <c r="N186" s="48"/>
    </row>
    <row r="187" spans="4:14" x14ac:dyDescent="0.3">
      <c r="D187" s="45"/>
      <c r="E187" s="45"/>
      <c r="F187" s="49"/>
      <c r="G187" s="45"/>
      <c r="H187" s="49"/>
      <c r="I187" s="45"/>
      <c r="J187" s="45"/>
      <c r="K187" s="45"/>
      <c r="L187" s="48"/>
      <c r="M187" s="48"/>
      <c r="N187" s="48"/>
    </row>
    <row r="188" spans="4:14" x14ac:dyDescent="0.3">
      <c r="D188" s="45"/>
      <c r="E188" s="45"/>
      <c r="F188" s="49"/>
      <c r="G188" s="45"/>
      <c r="H188" s="49"/>
      <c r="I188" s="45"/>
      <c r="J188" s="45"/>
      <c r="K188" s="45"/>
      <c r="L188" s="48"/>
      <c r="M188" s="48"/>
      <c r="N188" s="48"/>
    </row>
    <row r="189" spans="4:14" x14ac:dyDescent="0.3">
      <c r="D189" s="45"/>
      <c r="E189" s="45"/>
      <c r="F189" s="49"/>
      <c r="G189" s="45"/>
      <c r="H189" s="49"/>
      <c r="I189" s="45"/>
      <c r="J189" s="45"/>
      <c r="K189" s="45"/>
      <c r="L189" s="48"/>
      <c r="M189" s="48"/>
      <c r="N189" s="48"/>
    </row>
    <row r="190" spans="4:14" x14ac:dyDescent="0.3">
      <c r="D190" s="45"/>
      <c r="E190" s="45"/>
      <c r="F190" s="49"/>
      <c r="G190" s="45"/>
      <c r="H190" s="49"/>
      <c r="I190" s="45"/>
      <c r="J190" s="45"/>
      <c r="K190" s="45"/>
      <c r="L190" s="48"/>
      <c r="M190" s="48"/>
      <c r="N190" s="48"/>
    </row>
    <row r="191" spans="4:14" x14ac:dyDescent="0.3">
      <c r="D191" s="45"/>
      <c r="E191" s="45"/>
      <c r="F191" s="49"/>
      <c r="G191" s="45"/>
      <c r="H191" s="49"/>
      <c r="I191" s="45"/>
      <c r="J191" s="45"/>
      <c r="K191" s="45"/>
      <c r="L191" s="48"/>
      <c r="M191" s="48"/>
      <c r="N191" s="48"/>
    </row>
    <row r="192" spans="4:14" x14ac:dyDescent="0.3">
      <c r="D192" s="45"/>
      <c r="E192" s="45"/>
      <c r="F192" s="49"/>
      <c r="G192" s="45"/>
      <c r="H192" s="49"/>
      <c r="I192" s="45"/>
      <c r="J192" s="45"/>
      <c r="K192" s="45"/>
      <c r="L192" s="48"/>
      <c r="M192" s="48"/>
      <c r="N192" s="48"/>
    </row>
    <row r="193" spans="4:14" x14ac:dyDescent="0.3">
      <c r="D193" s="45"/>
      <c r="E193" s="45"/>
      <c r="F193" s="49"/>
      <c r="G193" s="45"/>
      <c r="H193" s="49"/>
      <c r="I193" s="45"/>
      <c r="J193" s="45"/>
      <c r="K193" s="45"/>
      <c r="L193" s="48"/>
      <c r="M193" s="48"/>
      <c r="N193" s="48"/>
    </row>
    <row r="194" spans="4:14" x14ac:dyDescent="0.3">
      <c r="D194" s="45"/>
      <c r="E194" s="45"/>
      <c r="F194" s="49"/>
      <c r="G194" s="45"/>
      <c r="H194" s="49"/>
      <c r="I194" s="45"/>
      <c r="J194" s="45"/>
      <c r="K194" s="45"/>
      <c r="L194" s="48"/>
      <c r="M194" s="48"/>
      <c r="N194" s="48"/>
    </row>
    <row r="195" spans="4:14" x14ac:dyDescent="0.3">
      <c r="D195" s="45"/>
      <c r="E195" s="45"/>
      <c r="F195" s="49"/>
      <c r="G195" s="45"/>
      <c r="H195" s="49"/>
      <c r="I195" s="45"/>
      <c r="J195" s="45"/>
      <c r="K195" s="45"/>
      <c r="L195" s="48"/>
      <c r="M195" s="48"/>
      <c r="N195" s="48"/>
    </row>
    <row r="196" spans="4:14" x14ac:dyDescent="0.3">
      <c r="D196" s="45"/>
      <c r="E196" s="45"/>
      <c r="F196" s="49"/>
      <c r="G196" s="45"/>
      <c r="H196" s="49"/>
      <c r="I196" s="45"/>
      <c r="J196" s="45"/>
      <c r="K196" s="45"/>
      <c r="L196" s="48"/>
      <c r="M196" s="48"/>
      <c r="N196" s="48"/>
    </row>
  </sheetData>
  <mergeCells count="1">
    <mergeCell ref="Q2:V2"/>
  </mergeCells>
  <pageMargins left="0.25" right="0" top="0.75" bottom="0.25" header="0.3" footer="0.3"/>
  <pageSetup paperSize="17" scale="60" fitToHeight="0" orientation="portrait" r:id="rId1"/>
  <headerFooter>
    <oddHeader>&amp;C&amp;"Times New Roman,Bold"&amp;14Reclamation District 2035
&amp;KFF0000BUDGET vs ACTUAL 2019 - 2020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workbookViewId="0">
      <selection activeCell="G5" sqref="G5"/>
    </sheetView>
  </sheetViews>
  <sheetFormatPr defaultRowHeight="15" x14ac:dyDescent="0.25"/>
  <cols>
    <col min="2" max="2" width="18.28515625" customWidth="1"/>
    <col min="5" max="5" width="13.140625" bestFit="1" customWidth="1"/>
    <col min="6" max="6" width="11.28515625" customWidth="1"/>
    <col min="7" max="7" width="9.85546875" customWidth="1"/>
    <col min="8" max="8" width="11.28515625" customWidth="1"/>
    <col min="9" max="9" width="9.28515625" customWidth="1"/>
    <col min="10" max="10" width="10.7109375" bestFit="1" customWidth="1"/>
  </cols>
  <sheetData>
    <row r="1" spans="1:10" ht="18.75" x14ac:dyDescent="0.3">
      <c r="A1" s="62" t="s">
        <v>67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x14ac:dyDescent="0.25">
      <c r="A2" s="63"/>
      <c r="B2" s="63"/>
      <c r="C2" s="105" t="s">
        <v>69</v>
      </c>
      <c r="D2" s="105" t="s">
        <v>70</v>
      </c>
      <c r="E2" s="105" t="s">
        <v>71</v>
      </c>
      <c r="F2" s="106" t="s">
        <v>72</v>
      </c>
      <c r="G2" s="106" t="s">
        <v>73</v>
      </c>
      <c r="H2" s="63"/>
      <c r="I2" s="63"/>
      <c r="J2" s="63"/>
    </row>
    <row r="3" spans="1:10" s="50" customFormat="1" ht="15.75" x14ac:dyDescent="0.25">
      <c r="A3" s="64" t="s">
        <v>68</v>
      </c>
      <c r="B3" s="64"/>
      <c r="C3" s="64">
        <v>33600</v>
      </c>
      <c r="D3" s="64">
        <f>C3*0.0765</f>
        <v>2570.4</v>
      </c>
      <c r="E3" s="65">
        <f>7000*3.4%</f>
        <v>238.00000000000003</v>
      </c>
      <c r="F3" s="64">
        <v>800</v>
      </c>
      <c r="G3" s="64">
        <f>C3*10%</f>
        <v>3360</v>
      </c>
      <c r="H3" s="64"/>
      <c r="I3" s="64"/>
      <c r="J3" s="64"/>
    </row>
    <row r="4" spans="1:10" s="50" customFormat="1" ht="15.75" x14ac:dyDescent="0.25">
      <c r="A4" s="64" t="s">
        <v>128</v>
      </c>
      <c r="B4" s="64"/>
      <c r="C4" s="64">
        <v>49920</v>
      </c>
      <c r="D4" s="64">
        <f>C4*0.0765</f>
        <v>3818.88</v>
      </c>
      <c r="E4" s="65">
        <f>7000*3.4%</f>
        <v>238.00000000000003</v>
      </c>
      <c r="F4" s="64">
        <v>11362</v>
      </c>
      <c r="G4" s="64">
        <v>5057</v>
      </c>
      <c r="H4" s="64"/>
      <c r="I4" s="64"/>
      <c r="J4" s="64"/>
    </row>
    <row r="5" spans="1:10" s="50" customFormat="1" ht="15.75" x14ac:dyDescent="0.25">
      <c r="A5" s="64"/>
      <c r="B5" s="64"/>
      <c r="C5" s="64"/>
      <c r="D5" s="64"/>
      <c r="E5" s="65"/>
      <c r="F5" s="64"/>
      <c r="G5" s="64"/>
      <c r="H5" s="64"/>
      <c r="I5" s="64"/>
      <c r="J5" s="64"/>
    </row>
    <row r="6" spans="1:10" s="50" customFormat="1" ht="15.75" x14ac:dyDescent="0.25">
      <c r="A6" s="64"/>
      <c r="B6" s="64"/>
      <c r="C6" s="64">
        <f>SUM(C3:C5)</f>
        <v>83520</v>
      </c>
      <c r="D6" s="64">
        <f t="shared" ref="D6:G6" si="0">SUM(D3:D5)</f>
        <v>6389.2800000000007</v>
      </c>
      <c r="E6" s="64">
        <f t="shared" si="0"/>
        <v>476.00000000000006</v>
      </c>
      <c r="F6" s="64">
        <f t="shared" si="0"/>
        <v>12162</v>
      </c>
      <c r="G6" s="64">
        <f t="shared" si="0"/>
        <v>8417</v>
      </c>
      <c r="H6" s="64">
        <f>SUM(C6:G6)</f>
        <v>110964.28</v>
      </c>
      <c r="I6" s="64"/>
      <c r="J6" s="64"/>
    </row>
    <row r="7" spans="1:10" s="50" customFormat="1" ht="15.75" x14ac:dyDescent="0.25">
      <c r="A7" s="64"/>
      <c r="B7" s="64"/>
      <c r="C7" s="64"/>
      <c r="D7" s="64"/>
      <c r="E7" s="65"/>
      <c r="F7" s="64"/>
      <c r="G7" s="64"/>
      <c r="H7" s="64"/>
      <c r="I7" s="64"/>
      <c r="J7" s="64"/>
    </row>
    <row r="8" spans="1:10" s="50" customFormat="1" ht="15.75" x14ac:dyDescent="0.25">
      <c r="A8" s="64" t="s">
        <v>74</v>
      </c>
      <c r="B8" s="64"/>
      <c r="C8" s="64" t="s">
        <v>75</v>
      </c>
      <c r="D8" s="64"/>
      <c r="E8" s="65" t="s">
        <v>76</v>
      </c>
      <c r="F8" s="64"/>
      <c r="G8" s="64"/>
      <c r="H8" s="64"/>
      <c r="I8" s="64"/>
      <c r="J8" s="64"/>
    </row>
    <row r="9" spans="1:10" s="50" customFormat="1" ht="15.75" x14ac:dyDescent="0.25">
      <c r="A9" s="64"/>
      <c r="B9" s="64"/>
      <c r="C9" s="64"/>
      <c r="D9" s="64"/>
      <c r="E9" s="65"/>
      <c r="F9" s="64"/>
      <c r="G9" s="64"/>
      <c r="H9" s="64"/>
      <c r="I9" s="64"/>
      <c r="J9" s="64"/>
    </row>
    <row r="10" spans="1:10" s="50" customFormat="1" ht="15.75" x14ac:dyDescent="0.25">
      <c r="A10" s="64"/>
      <c r="B10" s="64"/>
      <c r="C10" s="64"/>
      <c r="D10" s="64"/>
      <c r="E10" s="65"/>
      <c r="F10" s="64"/>
      <c r="G10" s="64"/>
      <c r="H10" s="65"/>
      <c r="I10" s="64"/>
      <c r="J10" s="64"/>
    </row>
    <row r="11" spans="1:10" s="50" customFormat="1" ht="15.75" x14ac:dyDescent="0.25">
      <c r="A11" s="64" t="s">
        <v>128</v>
      </c>
      <c r="B11" s="64"/>
      <c r="C11" s="64">
        <f>1400*12</f>
        <v>16800</v>
      </c>
      <c r="D11" s="64"/>
      <c r="E11" s="65">
        <v>0</v>
      </c>
      <c r="F11" s="64"/>
      <c r="G11" s="64"/>
      <c r="H11" s="65">
        <f>C11-E11</f>
        <v>16800</v>
      </c>
      <c r="I11" s="64"/>
      <c r="J11" s="64"/>
    </row>
    <row r="12" spans="1:10" s="50" customFormat="1" ht="15.75" x14ac:dyDescent="0.25">
      <c r="A12" s="64"/>
      <c r="B12" s="64"/>
      <c r="C12" s="64"/>
      <c r="D12" s="64"/>
      <c r="E12" s="65"/>
      <c r="F12" s="64"/>
      <c r="G12" s="64"/>
      <c r="H12" s="65">
        <f>SUM(H10:H11)</f>
        <v>16800</v>
      </c>
      <c r="I12" s="64"/>
      <c r="J12" s="64"/>
    </row>
    <row r="13" spans="1:10" s="50" customFormat="1" ht="15.75" x14ac:dyDescent="0.25">
      <c r="A13" s="64"/>
      <c r="B13" s="64"/>
      <c r="C13" s="64"/>
      <c r="D13" s="64"/>
      <c r="E13" s="65"/>
      <c r="F13" s="64"/>
      <c r="G13" s="64"/>
      <c r="H13" s="64"/>
      <c r="I13" s="64"/>
      <c r="J13" s="64"/>
    </row>
    <row r="14" spans="1:10" s="50" customFormat="1" ht="15.75" x14ac:dyDescent="0.25">
      <c r="A14" s="64"/>
      <c r="B14" s="64"/>
      <c r="C14" s="64"/>
      <c r="D14" s="64"/>
      <c r="E14" s="65"/>
      <c r="F14" s="64"/>
      <c r="G14" s="64"/>
      <c r="H14" s="64"/>
      <c r="I14" s="64"/>
      <c r="J14" s="64"/>
    </row>
    <row r="15" spans="1:10" s="50" customFormat="1" ht="15.75" x14ac:dyDescent="0.25">
      <c r="A15" s="64"/>
      <c r="B15" s="64"/>
      <c r="C15" s="64"/>
      <c r="D15" s="64"/>
      <c r="E15" s="65"/>
      <c r="F15" s="66"/>
      <c r="G15" s="66"/>
      <c r="H15" s="66"/>
      <c r="I15" s="64"/>
      <c r="J15" s="66"/>
    </row>
    <row r="16" spans="1:10" s="50" customFormat="1" ht="15.75" x14ac:dyDescent="0.25">
      <c r="A16" s="64"/>
      <c r="B16" s="64"/>
      <c r="C16" s="64"/>
      <c r="D16" s="64"/>
      <c r="E16" s="65"/>
      <c r="F16" s="67"/>
      <c r="G16" s="67"/>
      <c r="H16" s="67"/>
      <c r="I16" s="67"/>
      <c r="J16" s="67"/>
    </row>
    <row r="17" spans="1:10" s="50" customFormat="1" ht="15.75" x14ac:dyDescent="0.25">
      <c r="A17" s="64"/>
      <c r="B17" s="64"/>
      <c r="C17" s="64"/>
      <c r="D17" s="64"/>
      <c r="E17" s="65"/>
      <c r="F17" s="64"/>
      <c r="G17" s="64"/>
      <c r="H17" s="64"/>
      <c r="I17" s="64"/>
      <c r="J17" s="64"/>
    </row>
    <row r="18" spans="1:10" s="50" customFormat="1" ht="15.75" x14ac:dyDescent="0.25">
      <c r="A18" s="64"/>
      <c r="B18" s="64"/>
      <c r="C18" s="64"/>
      <c r="D18" s="64"/>
      <c r="E18" s="68"/>
      <c r="F18" s="64"/>
      <c r="G18" s="64"/>
      <c r="H18" s="64"/>
      <c r="I18" s="64"/>
      <c r="J18" s="64"/>
    </row>
    <row r="19" spans="1:10" s="50" customFormat="1" ht="15.75" x14ac:dyDescent="0.25">
      <c r="E19" s="51"/>
    </row>
    <row r="20" spans="1:10" x14ac:dyDescent="0.25">
      <c r="E20" s="52"/>
    </row>
    <row r="21" spans="1:10" x14ac:dyDescent="0.25">
      <c r="E21" s="52"/>
    </row>
    <row r="22" spans="1:10" x14ac:dyDescent="0.25">
      <c r="E22" s="52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 Welling</dc:creator>
  <cp:lastModifiedBy>DeniseCosta</cp:lastModifiedBy>
  <cp:lastPrinted>2020-06-26T16:35:23Z</cp:lastPrinted>
  <dcterms:created xsi:type="dcterms:W3CDTF">2016-05-13T15:42:28Z</dcterms:created>
  <dcterms:modified xsi:type="dcterms:W3CDTF">2020-06-26T16:37:14Z</dcterms:modified>
</cp:coreProperties>
</file>